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lcburgerova\Desktop\Kotelna BD Jeremenkovarozpočet\"/>
    </mc:Choice>
  </mc:AlternateContent>
  <bookViews>
    <workbookView xWindow="0" yWindow="0" windowWidth="28800" windowHeight="12435"/>
  </bookViews>
  <sheets>
    <sheet name="Rekapitulace stavby" sheetId="1" r:id="rId1"/>
    <sheet name="D.1.4.1.1 - Ústřední vytá..." sheetId="2" r:id="rId2"/>
    <sheet name="D.1.4.1.2 - Plynová zařízení" sheetId="3" r:id="rId3"/>
    <sheet name="D.1.4.1.3 - ZTI" sheetId="4" r:id="rId4"/>
  </sheets>
  <definedNames>
    <definedName name="_xlnm._FilterDatabase" localSheetId="1" hidden="1">'D.1.4.1.1 - Ústřední vytá...'!$C$123:$K$234</definedName>
    <definedName name="_xlnm._FilterDatabase" localSheetId="2" hidden="1">'D.1.4.1.2 - Plynová zařízení'!$C$119:$K$146</definedName>
    <definedName name="_xlnm._FilterDatabase" localSheetId="3" hidden="1">'D.1.4.1.3 - ZTI'!$C$122:$K$164</definedName>
    <definedName name="_xlnm.Print_Titles" localSheetId="1">'D.1.4.1.1 - Ústřední vytá...'!$123:$123</definedName>
    <definedName name="_xlnm.Print_Titles" localSheetId="2">'D.1.4.1.2 - Plynová zařízení'!$119:$119</definedName>
    <definedName name="_xlnm.Print_Titles" localSheetId="3">'D.1.4.1.3 - ZTI'!$122:$122</definedName>
    <definedName name="_xlnm.Print_Titles" localSheetId="0">'Rekapitulace stavby'!$92:$92</definedName>
    <definedName name="_xlnm.Print_Area" localSheetId="1">'D.1.4.1.1 - Ústřední vytá...'!$C$4:$J$76,'D.1.4.1.1 - Ústřední vytá...'!$C$82:$J$105,'D.1.4.1.1 - Ústřední vytá...'!$C$111:$J$234</definedName>
    <definedName name="_xlnm.Print_Area" localSheetId="2">'D.1.4.1.2 - Plynová zařízení'!$C$4:$J$76,'D.1.4.1.2 - Plynová zařízení'!$C$82:$J$101,'D.1.4.1.2 - Plynová zařízení'!$C$107:$J$146</definedName>
    <definedName name="_xlnm.Print_Area" localSheetId="3">'D.1.4.1.3 - ZTI'!$C$4:$J$76,'D.1.4.1.3 - ZTI'!$C$82:$J$104,'D.1.4.1.3 - ZTI'!$C$110:$J$164</definedName>
    <definedName name="_xlnm.Print_Area" localSheetId="0">'Rekapitulace stavby'!$D$4:$AO$76,'Rekapitulace stavby'!$C$82:$AQ$98</definedName>
  </definedNames>
  <calcPr calcId="152511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J120" i="4"/>
  <c r="J119" i="4"/>
  <c r="F119" i="4"/>
  <c r="F117" i="4"/>
  <c r="E115" i="4"/>
  <c r="J92" i="4"/>
  <c r="J91" i="4"/>
  <c r="F91" i="4"/>
  <c r="F89" i="4"/>
  <c r="E87" i="4"/>
  <c r="J18" i="4"/>
  <c r="E18" i="4"/>
  <c r="F120" i="4"/>
  <c r="J17" i="4"/>
  <c r="J12" i="4"/>
  <c r="J117" i="4"/>
  <c r="E7" i="4"/>
  <c r="E113" i="4" s="1"/>
  <c r="J37" i="3"/>
  <c r="J36" i="3"/>
  <c r="AY96" i="1"/>
  <c r="J35" i="3"/>
  <c r="AX96" i="1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117" i="3" s="1"/>
  <c r="J17" i="3"/>
  <c r="J12" i="3"/>
  <c r="J114" i="3"/>
  <c r="E7" i="3"/>
  <c r="E85" i="3"/>
  <c r="J37" i="2"/>
  <c r="J36" i="2"/>
  <c r="AY95" i="1" s="1"/>
  <c r="J35" i="2"/>
  <c r="AX95" i="1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J33" i="2" s="1"/>
  <c r="T128" i="2"/>
  <c r="R128" i="2"/>
  <c r="P128" i="2"/>
  <c r="BI127" i="2"/>
  <c r="BH127" i="2"/>
  <c r="F36" i="2" s="1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/>
  <c r="J17" i="2"/>
  <c r="J12" i="2"/>
  <c r="J118" i="2" s="1"/>
  <c r="E7" i="2"/>
  <c r="E114" i="2"/>
  <c r="L90" i="1"/>
  <c r="AM90" i="1"/>
  <c r="AM89" i="1"/>
  <c r="L89" i="1"/>
  <c r="AM87" i="1"/>
  <c r="L87" i="1"/>
  <c r="L85" i="1"/>
  <c r="L84" i="1"/>
  <c r="F35" i="2"/>
  <c r="BK215" i="2"/>
  <c r="BK210" i="2"/>
  <c r="J207" i="2"/>
  <c r="J202" i="2"/>
  <c r="J198" i="2"/>
  <c r="BK194" i="2"/>
  <c r="BK191" i="2"/>
  <c r="J188" i="2"/>
  <c r="J184" i="2"/>
  <c r="BK180" i="2"/>
  <c r="J176" i="2"/>
  <c r="J170" i="2"/>
  <c r="BK166" i="2"/>
  <c r="BK161" i="2"/>
  <c r="J158" i="2"/>
  <c r="BK153" i="2"/>
  <c r="J149" i="2"/>
  <c r="BK145" i="2"/>
  <c r="BK142" i="2"/>
  <c r="J140" i="2"/>
  <c r="J137" i="2"/>
  <c r="J132" i="2"/>
  <c r="J128" i="2"/>
  <c r="J140" i="3"/>
  <c r="BK132" i="3"/>
  <c r="BK137" i="3"/>
  <c r="BK134" i="3"/>
  <c r="BK139" i="3"/>
  <c r="J148" i="4"/>
  <c r="BK141" i="4"/>
  <c r="J126" i="4"/>
  <c r="BK152" i="4"/>
  <c r="J164" i="4"/>
  <c r="BK126" i="4"/>
  <c r="J162" i="4"/>
  <c r="J140" i="4"/>
  <c r="BK149" i="4"/>
  <c r="AS94" i="1"/>
  <c r="BK233" i="2"/>
  <c r="BK232" i="2"/>
  <c r="J231" i="2"/>
  <c r="J230" i="2"/>
  <c r="J229" i="2"/>
  <c r="J228" i="2"/>
  <c r="J226" i="2"/>
  <c r="J225" i="2"/>
  <c r="J224" i="2"/>
  <c r="J223" i="2"/>
  <c r="J222" i="2"/>
  <c r="J221" i="2"/>
  <c r="J220" i="2"/>
  <c r="J219" i="2"/>
  <c r="J218" i="2"/>
  <c r="J217" i="2"/>
  <c r="J216" i="2"/>
  <c r="J212" i="2"/>
  <c r="J210" i="2"/>
  <c r="BK206" i="2"/>
  <c r="J203" i="2"/>
  <c r="BK198" i="2"/>
  <c r="J194" i="2"/>
  <c r="J189" i="2"/>
  <c r="BK184" i="2"/>
  <c r="BK181" i="2"/>
  <c r="J177" i="2"/>
  <c r="J173" i="2"/>
  <c r="J169" i="2"/>
  <c r="BK165" i="2"/>
  <c r="J162" i="2"/>
  <c r="J157" i="2"/>
  <c r="BK150" i="2"/>
  <c r="J145" i="2"/>
  <c r="BK141" i="2"/>
  <c r="BK137" i="2"/>
  <c r="J131" i="2"/>
  <c r="J144" i="3"/>
  <c r="J145" i="3"/>
  <c r="J139" i="3"/>
  <c r="J135" i="3"/>
  <c r="BK123" i="3"/>
  <c r="BK151" i="4"/>
  <c r="J131" i="4"/>
  <c r="J158" i="4"/>
  <c r="J136" i="4"/>
  <c r="J159" i="4"/>
  <c r="BK161" i="4"/>
  <c r="BK146" i="4"/>
  <c r="J146" i="4"/>
  <c r="J211" i="2"/>
  <c r="BK208" i="2"/>
  <c r="BK204" i="2"/>
  <c r="BK199" i="2"/>
  <c r="BK195" i="2"/>
  <c r="BK189" i="2"/>
  <c r="BK185" i="2"/>
  <c r="J180" i="2"/>
  <c r="J175" i="2"/>
  <c r="J172" i="2"/>
  <c r="J168" i="2"/>
  <c r="J164" i="2"/>
  <c r="J159" i="2"/>
  <c r="BK155" i="2"/>
  <c r="BK152" i="2"/>
  <c r="BK148" i="2"/>
  <c r="BK143" i="2"/>
  <c r="BK138" i="2"/>
  <c r="J133" i="2"/>
  <c r="J130" i="2"/>
  <c r="BK129" i="3"/>
  <c r="J138" i="3"/>
  <c r="BK146" i="3"/>
  <c r="BK124" i="3"/>
  <c r="BK126" i="3"/>
  <c r="J126" i="3"/>
  <c r="J137" i="3"/>
  <c r="BK142" i="4"/>
  <c r="BK148" i="4"/>
  <c r="J144" i="4"/>
  <c r="J154" i="4"/>
  <c r="BK132" i="4"/>
  <c r="BK134" i="4"/>
  <c r="J155" i="4"/>
  <c r="J134" i="4"/>
  <c r="BK147" i="4"/>
  <c r="BK213" i="2"/>
  <c r="BK209" i="2"/>
  <c r="BK203" i="2"/>
  <c r="J199" i="2"/>
  <c r="J196" i="2"/>
  <c r="J193" i="2"/>
  <c r="J187" i="2"/>
  <c r="J182" i="2"/>
  <c r="BK177" i="2"/>
  <c r="BK173" i="2"/>
  <c r="BK169" i="2"/>
  <c r="BK164" i="2"/>
  <c r="BK159" i="2"/>
  <c r="J152" i="2"/>
  <c r="J148" i="2"/>
  <c r="BK144" i="2"/>
  <c r="BK140" i="2"/>
  <c r="BK136" i="2"/>
  <c r="BK131" i="2"/>
  <c r="BK127" i="2"/>
  <c r="J125" i="3"/>
  <c r="J129" i="3"/>
  <c r="J134" i="3"/>
  <c r="BK131" i="3"/>
  <c r="BK144" i="3"/>
  <c r="J145" i="4"/>
  <c r="J161" i="4"/>
  <c r="BK138" i="4"/>
  <c r="BK139" i="4"/>
  <c r="BK154" i="4"/>
  <c r="J142" i="4"/>
  <c r="J143" i="4"/>
  <c r="J141" i="4"/>
  <c r="BK234" i="2"/>
  <c r="J234" i="2"/>
  <c r="J233" i="2"/>
  <c r="J232" i="2"/>
  <c r="BK231" i="2"/>
  <c r="BK230" i="2"/>
  <c r="BK229" i="2"/>
  <c r="BK228" i="2"/>
  <c r="BK226" i="2"/>
  <c r="BK225" i="2"/>
  <c r="BK224" i="2"/>
  <c r="BK223" i="2"/>
  <c r="BK222" i="2"/>
  <c r="BK221" i="2"/>
  <c r="BK220" i="2"/>
  <c r="BK219" i="2"/>
  <c r="BK218" i="2"/>
  <c r="BK217" i="2"/>
  <c r="BK216" i="2"/>
  <c r="J215" i="2"/>
  <c r="BK207" i="2"/>
  <c r="BK205" i="2"/>
  <c r="BK202" i="2"/>
  <c r="J200" i="2"/>
  <c r="BK196" i="2"/>
  <c r="BK192" i="2"/>
  <c r="BK188" i="2"/>
  <c r="J185" i="2"/>
  <c r="J181" i="2"/>
  <c r="BK176" i="2"/>
  <c r="BK170" i="2"/>
  <c r="J166" i="2"/>
  <c r="BK162" i="2"/>
  <c r="BK158" i="2"/>
  <c r="J155" i="2"/>
  <c r="J150" i="2"/>
  <c r="J146" i="2"/>
  <c r="J143" i="2"/>
  <c r="J139" i="2"/>
  <c r="J136" i="2"/>
  <c r="BK132" i="2"/>
  <c r="BK128" i="2"/>
  <c r="J146" i="3"/>
  <c r="BK135" i="3"/>
  <c r="BK141" i="3"/>
  <c r="BK145" i="3"/>
  <c r="J143" i="3"/>
  <c r="J128" i="3"/>
  <c r="J132" i="3"/>
  <c r="BK143" i="4"/>
  <c r="BK158" i="4"/>
  <c r="J152" i="4"/>
  <c r="BK140" i="4"/>
  <c r="BK127" i="4"/>
  <c r="J130" i="4"/>
  <c r="BK137" i="4"/>
  <c r="BK128" i="4"/>
  <c r="J132" i="4"/>
  <c r="BK212" i="2"/>
  <c r="J208" i="2"/>
  <c r="J204" i="2"/>
  <c r="BK200" i="2"/>
  <c r="J195" i="2"/>
  <c r="J191" i="2"/>
  <c r="J186" i="2"/>
  <c r="BK182" i="2"/>
  <c r="J174" i="2"/>
  <c r="J171" i="2"/>
  <c r="BK167" i="2"/>
  <c r="BK163" i="2"/>
  <c r="BK160" i="2"/>
  <c r="J154" i="2"/>
  <c r="J151" i="2"/>
  <c r="J147" i="2"/>
  <c r="J142" i="2"/>
  <c r="BK139" i="2"/>
  <c r="BK135" i="2"/>
  <c r="J129" i="2"/>
  <c r="J123" i="3"/>
  <c r="J130" i="3"/>
  <c r="BK143" i="3"/>
  <c r="BK136" i="3"/>
  <c r="J124" i="3"/>
  <c r="J163" i="4"/>
  <c r="BK163" i="4"/>
  <c r="J149" i="4"/>
  <c r="BK136" i="4"/>
  <c r="J135" i="4"/>
  <c r="J139" i="4"/>
  <c r="BK159" i="4"/>
  <c r="BK144" i="4"/>
  <c r="J129" i="4"/>
  <c r="BK211" i="2"/>
  <c r="J206" i="2"/>
  <c r="BK201" i="2"/>
  <c r="BK197" i="2"/>
  <c r="BK193" i="2"/>
  <c r="BK187" i="2"/>
  <c r="J183" i="2"/>
  <c r="J178" i="2"/>
  <c r="BK174" i="2"/>
  <c r="BK171" i="2"/>
  <c r="BK168" i="2"/>
  <c r="J165" i="2"/>
  <c r="J161" i="2"/>
  <c r="BK157" i="2"/>
  <c r="J153" i="2"/>
  <c r="BK149" i="2"/>
  <c r="BK146" i="2"/>
  <c r="J141" i="2"/>
  <c r="J135" i="2"/>
  <c r="BK129" i="2"/>
  <c r="BK125" i="3"/>
  <c r="J131" i="3"/>
  <c r="BK128" i="3"/>
  <c r="BK127" i="3"/>
  <c r="BK138" i="3"/>
  <c r="J127" i="3"/>
  <c r="BK164" i="4"/>
  <c r="J128" i="4"/>
  <c r="BK145" i="4"/>
  <c r="BK157" i="4"/>
  <c r="BK131" i="4"/>
  <c r="J127" i="4"/>
  <c r="J147" i="4"/>
  <c r="BK129" i="4"/>
  <c r="BK135" i="4"/>
  <c r="F33" i="2"/>
  <c r="J213" i="2"/>
  <c r="J209" i="2"/>
  <c r="J205" i="2"/>
  <c r="J201" i="2"/>
  <c r="J197" i="2"/>
  <c r="J192" i="2"/>
  <c r="BK186" i="2"/>
  <c r="BK183" i="2"/>
  <c r="BK178" i="2"/>
  <c r="BK175" i="2"/>
  <c r="BK172" i="2"/>
  <c r="J167" i="2"/>
  <c r="J163" i="2"/>
  <c r="J160" i="2"/>
  <c r="BK154" i="2"/>
  <c r="BK151" i="2"/>
  <c r="BK147" i="2"/>
  <c r="J144" i="2"/>
  <c r="J138" i="2"/>
  <c r="BK133" i="2"/>
  <c r="BK130" i="2"/>
  <c r="J127" i="2"/>
  <c r="BK130" i="3"/>
  <c r="J141" i="3"/>
  <c r="BK140" i="3"/>
  <c r="J136" i="3"/>
  <c r="J157" i="4"/>
  <c r="J151" i="4"/>
  <c r="BK130" i="4"/>
  <c r="BK162" i="4"/>
  <c r="BK155" i="4"/>
  <c r="J138" i="4"/>
  <c r="J137" i="4"/>
  <c r="F37" i="2" l="1"/>
  <c r="P126" i="2"/>
  <c r="P156" i="2"/>
  <c r="P179" i="2"/>
  <c r="R214" i="2"/>
  <c r="T134" i="2"/>
  <c r="BK179" i="2"/>
  <c r="J179" i="2"/>
  <c r="J101" i="2"/>
  <c r="P214" i="2"/>
  <c r="T133" i="3"/>
  <c r="BK134" i="2"/>
  <c r="J134" i="2"/>
  <c r="J99" i="2" s="1"/>
  <c r="R190" i="2"/>
  <c r="P227" i="2"/>
  <c r="R133" i="4"/>
  <c r="R134" i="2"/>
  <c r="BK190" i="2"/>
  <c r="J190" i="2"/>
  <c r="J102" i="2"/>
  <c r="BK227" i="2"/>
  <c r="J227" i="2" s="1"/>
  <c r="J104" i="2" s="1"/>
  <c r="BK122" i="3"/>
  <c r="J122" i="3" s="1"/>
  <c r="J98" i="3" s="1"/>
  <c r="P133" i="3"/>
  <c r="T142" i="3"/>
  <c r="BK133" i="4"/>
  <c r="J133" i="4"/>
  <c r="J99" i="4"/>
  <c r="P150" i="4"/>
  <c r="P156" i="4"/>
  <c r="BK126" i="2"/>
  <c r="J126" i="2"/>
  <c r="J98" i="2"/>
  <c r="BK156" i="2"/>
  <c r="J156" i="2"/>
  <c r="J100" i="2"/>
  <c r="T190" i="2"/>
  <c r="T227" i="2"/>
  <c r="P122" i="3"/>
  <c r="P121" i="3"/>
  <c r="R133" i="3"/>
  <c r="R121" i="3" s="1"/>
  <c r="R125" i="4"/>
  <c r="BK150" i="4"/>
  <c r="J150" i="4"/>
  <c r="J100" i="4"/>
  <c r="P153" i="4"/>
  <c r="R156" i="4"/>
  <c r="R126" i="2"/>
  <c r="T156" i="2"/>
  <c r="T125" i="2" s="1"/>
  <c r="T124" i="2" s="1"/>
  <c r="T179" i="2"/>
  <c r="T214" i="2"/>
  <c r="R122" i="3"/>
  <c r="BK142" i="3"/>
  <c r="J142" i="3"/>
  <c r="J100" i="3"/>
  <c r="P133" i="4"/>
  <c r="P124" i="4" s="1"/>
  <c r="P123" i="4" s="1"/>
  <c r="AU97" i="1" s="1"/>
  <c r="T150" i="4"/>
  <c r="R153" i="4"/>
  <c r="P160" i="4"/>
  <c r="P134" i="2"/>
  <c r="P190" i="2"/>
  <c r="R227" i="2"/>
  <c r="T122" i="3"/>
  <c r="T121" i="3"/>
  <c r="T120" i="3" s="1"/>
  <c r="R142" i="3"/>
  <c r="BK125" i="4"/>
  <c r="BK124" i="4"/>
  <c r="J124" i="4" s="1"/>
  <c r="J97" i="4" s="1"/>
  <c r="T133" i="4"/>
  <c r="BK153" i="4"/>
  <c r="J153" i="4" s="1"/>
  <c r="J101" i="4" s="1"/>
  <c r="BK156" i="4"/>
  <c r="J156" i="4"/>
  <c r="J102" i="4" s="1"/>
  <c r="BK160" i="4"/>
  <c r="J160" i="4"/>
  <c r="J103" i="4"/>
  <c r="R160" i="4"/>
  <c r="T126" i="2"/>
  <c r="R156" i="2"/>
  <c r="R179" i="2"/>
  <c r="BK214" i="2"/>
  <c r="J214" i="2"/>
  <c r="J103" i="2" s="1"/>
  <c r="BK133" i="3"/>
  <c r="J133" i="3"/>
  <c r="J99" i="3"/>
  <c r="P142" i="3"/>
  <c r="P125" i="4"/>
  <c r="T125" i="4"/>
  <c r="R150" i="4"/>
  <c r="T153" i="4"/>
  <c r="T156" i="4"/>
  <c r="T124" i="4" s="1"/>
  <c r="T123" i="4" s="1"/>
  <c r="T160" i="4"/>
  <c r="F92" i="4"/>
  <c r="BF143" i="4"/>
  <c r="J89" i="4"/>
  <c r="BF126" i="4"/>
  <c r="BF152" i="4"/>
  <c r="BF157" i="4"/>
  <c r="BF158" i="4"/>
  <c r="E85" i="4"/>
  <c r="BF138" i="4"/>
  <c r="BF144" i="4"/>
  <c r="BF151" i="4"/>
  <c r="BF128" i="4"/>
  <c r="BF131" i="4"/>
  <c r="BF136" i="4"/>
  <c r="BF141" i="4"/>
  <c r="BF145" i="4"/>
  <c r="BF147" i="4"/>
  <c r="BF148" i="4"/>
  <c r="BF149" i="4"/>
  <c r="BF155" i="4"/>
  <c r="BF164" i="4"/>
  <c r="BF159" i="4"/>
  <c r="BF127" i="4"/>
  <c r="BF142" i="4"/>
  <c r="BF154" i="4"/>
  <c r="BF130" i="4"/>
  <c r="BF135" i="4"/>
  <c r="BF137" i="4"/>
  <c r="BF139" i="4"/>
  <c r="BF140" i="4"/>
  <c r="BF146" i="4"/>
  <c r="BF129" i="4"/>
  <c r="BF132" i="4"/>
  <c r="BF134" i="4"/>
  <c r="BF161" i="4"/>
  <c r="BF162" i="4"/>
  <c r="BF163" i="4"/>
  <c r="BF126" i="3"/>
  <c r="BF128" i="3"/>
  <c r="E110" i="3"/>
  <c r="BF132" i="3"/>
  <c r="BF138" i="3"/>
  <c r="BF141" i="3"/>
  <c r="BF144" i="3"/>
  <c r="BF145" i="3"/>
  <c r="BF129" i="3"/>
  <c r="J89" i="3"/>
  <c r="BF123" i="3"/>
  <c r="BF130" i="3"/>
  <c r="BF139" i="3"/>
  <c r="BF146" i="3"/>
  <c r="BF124" i="3"/>
  <c r="BF136" i="3"/>
  <c r="F92" i="3"/>
  <c r="BF125" i="3"/>
  <c r="BF127" i="3"/>
  <c r="BF137" i="3"/>
  <c r="BF131" i="3"/>
  <c r="BF134" i="3"/>
  <c r="BF135" i="3"/>
  <c r="BF140" i="3"/>
  <c r="BF143" i="3"/>
  <c r="E85" i="2"/>
  <c r="J89" i="2"/>
  <c r="F92" i="2"/>
  <c r="BF127" i="2"/>
  <c r="BF128" i="2"/>
  <c r="BF129" i="2"/>
  <c r="BF130" i="2"/>
  <c r="BF131" i="2"/>
  <c r="BF132" i="2"/>
  <c r="BF133" i="2"/>
  <c r="BF135" i="2"/>
  <c r="BF136" i="2"/>
  <c r="BF137" i="2"/>
  <c r="BF138" i="2"/>
  <c r="BF139" i="2"/>
  <c r="BF140" i="2"/>
  <c r="BF141" i="2"/>
  <c r="BF142" i="2"/>
  <c r="BF143" i="2"/>
  <c r="BF144" i="2"/>
  <c r="BF145" i="2"/>
  <c r="BF146" i="2"/>
  <c r="BF147" i="2"/>
  <c r="BF148" i="2"/>
  <c r="BF149" i="2"/>
  <c r="BF150" i="2"/>
  <c r="BF151" i="2"/>
  <c r="BF152" i="2"/>
  <c r="BF153" i="2"/>
  <c r="BF154" i="2"/>
  <c r="BF155" i="2"/>
  <c r="BF157" i="2"/>
  <c r="BF158" i="2"/>
  <c r="BF159" i="2"/>
  <c r="BF160" i="2"/>
  <c r="BF161" i="2"/>
  <c r="BF162" i="2"/>
  <c r="BF163" i="2"/>
  <c r="BF164" i="2"/>
  <c r="BF165" i="2"/>
  <c r="BF166" i="2"/>
  <c r="BF167" i="2"/>
  <c r="BF168" i="2"/>
  <c r="BF169" i="2"/>
  <c r="BF170" i="2"/>
  <c r="BF171" i="2"/>
  <c r="BF172" i="2"/>
  <c r="BF173" i="2"/>
  <c r="BF174" i="2"/>
  <c r="BF175" i="2"/>
  <c r="BF176" i="2"/>
  <c r="BF177" i="2"/>
  <c r="BF178" i="2"/>
  <c r="BF180" i="2"/>
  <c r="BF181" i="2"/>
  <c r="BF182" i="2"/>
  <c r="BF183" i="2"/>
  <c r="BF184" i="2"/>
  <c r="BF185" i="2"/>
  <c r="BF186" i="2"/>
  <c r="BF187" i="2"/>
  <c r="BF188" i="2"/>
  <c r="BF189" i="2"/>
  <c r="BF191" i="2"/>
  <c r="BF192" i="2"/>
  <c r="BF193" i="2"/>
  <c r="BF194" i="2"/>
  <c r="BF195" i="2"/>
  <c r="BF196" i="2"/>
  <c r="BF197" i="2"/>
  <c r="BF198" i="2"/>
  <c r="BF199" i="2"/>
  <c r="BF200" i="2"/>
  <c r="BF201" i="2"/>
  <c r="BF202" i="2"/>
  <c r="BF203" i="2"/>
  <c r="BF204" i="2"/>
  <c r="BF205" i="2"/>
  <c r="BF206" i="2"/>
  <c r="BF207" i="2"/>
  <c r="BF208" i="2"/>
  <c r="BF209" i="2"/>
  <c r="BF210" i="2"/>
  <c r="BF211" i="2"/>
  <c r="BF212" i="2"/>
  <c r="BF213" i="2"/>
  <c r="BF215" i="2"/>
  <c r="BF216" i="2"/>
  <c r="BF217" i="2"/>
  <c r="BF218" i="2"/>
  <c r="BF219" i="2"/>
  <c r="BF220" i="2"/>
  <c r="BF221" i="2"/>
  <c r="BF222" i="2"/>
  <c r="BF223" i="2"/>
  <c r="BF224" i="2"/>
  <c r="BF225" i="2"/>
  <c r="BF226" i="2"/>
  <c r="BF228" i="2"/>
  <c r="BF229" i="2"/>
  <c r="BF230" i="2"/>
  <c r="BF231" i="2"/>
  <c r="BF232" i="2"/>
  <c r="BF233" i="2"/>
  <c r="BF234" i="2"/>
  <c r="AV95" i="1"/>
  <c r="BB95" i="1"/>
  <c r="AZ95" i="1"/>
  <c r="BC95" i="1"/>
  <c r="BD95" i="1"/>
  <c r="F35" i="3"/>
  <c r="BB96" i="1" s="1"/>
  <c r="J33" i="4"/>
  <c r="AV97" i="1" s="1"/>
  <c r="F37" i="3"/>
  <c r="BD96" i="1" s="1"/>
  <c r="F37" i="4"/>
  <c r="BD97" i="1" s="1"/>
  <c r="F35" i="4"/>
  <c r="BB97" i="1" s="1"/>
  <c r="F33" i="4"/>
  <c r="AZ97" i="1" s="1"/>
  <c r="J33" i="3"/>
  <c r="AV96" i="1" s="1"/>
  <c r="F36" i="4"/>
  <c r="BC97" i="1" s="1"/>
  <c r="F36" i="3"/>
  <c r="BC96" i="1" s="1"/>
  <c r="F33" i="3"/>
  <c r="AZ96" i="1" s="1"/>
  <c r="BK121" i="3" l="1"/>
  <c r="J121" i="3" s="1"/>
  <c r="J97" i="3" s="1"/>
  <c r="R125" i="2"/>
  <c r="R124" i="2"/>
  <c r="R124" i="4"/>
  <c r="R123" i="4" s="1"/>
  <c r="R120" i="3"/>
  <c r="P120" i="3"/>
  <c r="AU96" i="1"/>
  <c r="P125" i="2"/>
  <c r="P124" i="2" s="1"/>
  <c r="AU95" i="1" s="1"/>
  <c r="BK125" i="2"/>
  <c r="J125" i="2" s="1"/>
  <c r="J97" i="2" s="1"/>
  <c r="BK123" i="4"/>
  <c r="J123" i="4"/>
  <c r="J30" i="4" s="1"/>
  <c r="AG97" i="1" s="1"/>
  <c r="AN97" i="1" s="1"/>
  <c r="J125" i="4"/>
  <c r="J98" i="4" s="1"/>
  <c r="BK120" i="3"/>
  <c r="J120" i="3"/>
  <c r="F34" i="2"/>
  <c r="BA95" i="1" s="1"/>
  <c r="BD94" i="1"/>
  <c r="W33" i="1" s="1"/>
  <c r="AZ94" i="1"/>
  <c r="W29" i="1" s="1"/>
  <c r="BC94" i="1"/>
  <c r="W32" i="1" s="1"/>
  <c r="J34" i="4"/>
  <c r="AW97" i="1"/>
  <c r="AT97" i="1"/>
  <c r="BB94" i="1"/>
  <c r="W31" i="1"/>
  <c r="F34" i="4"/>
  <c r="BA97" i="1"/>
  <c r="F34" i="3"/>
  <c r="BA96" i="1"/>
  <c r="J34" i="3"/>
  <c r="AW96" i="1"/>
  <c r="AT96" i="1" s="1"/>
  <c r="J34" i="2"/>
  <c r="AW95" i="1" s="1"/>
  <c r="AT95" i="1" s="1"/>
  <c r="J30" i="3"/>
  <c r="AG96" i="1"/>
  <c r="J96" i="4" l="1"/>
  <c r="BK124" i="2"/>
  <c r="J124" i="2"/>
  <c r="J30" i="2" s="1"/>
  <c r="AG95" i="1" s="1"/>
  <c r="AN96" i="1"/>
  <c r="J96" i="3"/>
  <c r="J39" i="4"/>
  <c r="J39" i="3"/>
  <c r="AU94" i="1"/>
  <c r="BA94" i="1"/>
  <c r="W30" i="1"/>
  <c r="AV94" i="1"/>
  <c r="AK29" i="1"/>
  <c r="AX94" i="1"/>
  <c r="AY94" i="1"/>
  <c r="J39" i="2" l="1"/>
  <c r="J96" i="2"/>
  <c r="AN95" i="1"/>
  <c r="AG94" i="1"/>
  <c r="AK26" i="1" s="1"/>
  <c r="AW94" i="1"/>
  <c r="AK30" i="1" s="1"/>
  <c r="AK35" i="1" l="1"/>
  <c r="AT94" i="1"/>
  <c r="AN94" i="1" s="1"/>
</calcChain>
</file>

<file path=xl/sharedStrings.xml><?xml version="1.0" encoding="utf-8"?>
<sst xmlns="http://schemas.openxmlformats.org/spreadsheetml/2006/main" count="2840" uniqueCount="725">
  <si>
    <t>Export Komplet</t>
  </si>
  <si>
    <t/>
  </si>
  <si>
    <t>2.0</t>
  </si>
  <si>
    <t>ZAMOK</t>
  </si>
  <si>
    <t>False</t>
  </si>
  <si>
    <t>{734b5c20-925f-4af3-b679-2d3b7d5e60da}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</si>
  <si>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</si>
  <si>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</si>
  <si>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</si>
  <si>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</si>
  <si>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</si>
  <si>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</si>
  <si>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</si>
  <si>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</si>
  <si>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06-2023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</si>
  <si>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</si>
  <si>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</si>
  <si>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kotelny BD Jeremenkova 19</t>
  </si>
  <si>
    <t>KSO:</t>
  </si>
  <si>
    <t>CC-CZ:</t>
  </si>
  <si>
    <t>Místo:</t>
  </si>
  <si>
    <t>Šumperk</t>
  </si>
  <si>
    <t>Datum:</t>
  </si>
  <si>
    <t>10. 3. 2023</t>
  </si>
  <si>
    <t>Zadavatel:</t>
  </si>
  <si>
    <t>IČ:</t>
  </si>
  <si>
    <t>Město Šumperk</t>
  </si>
  <si>
    <t>DIČ:</t>
  </si>
  <si>
    <t>Uchazeč:</t>
  </si>
  <si>
    <t>Vyplň údaj</t>
  </si>
  <si>
    <t>Projektant:</t>
  </si>
  <si>
    <t>Ing. Kateřina Juránková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</si>
  <si>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</si>
  <si>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</si>
  <si>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</si>
  <si>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</si>
  <si>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</si>
  <si>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</si>
  <si>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</si>
  <si>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</si>
  <si>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</si>
  <si>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</si>
  <si>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</si>
  <si>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</si>
  <si>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</si>
  <si>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</si>
  <si>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</si>
  <si>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</si>
  <si>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</si>
  <si>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</si>
  <si>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</si>
  <si>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</si>
  <si>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</si>
  <si>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</si>
  <si>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</si>
  <si>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</si>
  <si>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</si>
  <si>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</si>
  <si>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</si>
  <si>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</si>
  <si>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</si>
  <si>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</si>
  <si>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</si>
  <si>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</si>
  <si>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</si>
  <si>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</si>
  <si>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</si>
  <si>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</si>
  <si>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</si>
  <si>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</si>
  <si>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</si>
  <si>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</si>
  <si>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</si>
  <si>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</si>
  <si>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</si>
  <si>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</si>
  <si>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</si>
  <si>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</si>
  <si>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</si>
  <si>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</si>
  <si>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D.1.4.1.1</t>
  </si>
  <si>
    <t>Ústřední vytápění</t>
  </si>
  <si>
    <t>STA</t>
  </si>
  <si>
    <t>1</t>
  </si>
  <si>
    <t>{bbe6ad5d-6cbe-482a-8f17-4f8b3e03464f}</t>
  </si>
  <si>
    <t>D.1.4.1.2</t>
  </si>
  <si>
    <t>Plynová zařízení</t>
  </si>
  <si>
    <t>{f55bd2f3-121d-4ff0-a74e-d70cea2ba0a7}</t>
  </si>
  <si>
    <t>D.1.4.1.3</t>
  </si>
  <si>
    <t>ZTI</t>
  </si>
  <si>
    <t>{30d5269a-27f7-4477-be4b-76b0516f403a}</t>
  </si>
  <si>
    <t>KRYCÍ LIST SOUPISU PRACÍ</t>
  </si>
  <si>
    <t>Objekt:</t>
  </si>
  <si>
    <t>D.1.4.1.1 - Ústřední vytápění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</si>
  <si>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</si>
  <si>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</si>
  <si>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</si>
  <si>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</si>
  <si>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</si>
  <si>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</si>
  <si>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</si>
  <si>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</si>
  <si>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</si>
  <si>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</si>
  <si>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</si>
  <si>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</si>
  <si>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</si>
  <si>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</si>
  <si>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</si>
  <si>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</si>
  <si>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</si>
  <si>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</si>
  <si>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</si>
  <si>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</si>
  <si>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</si>
  <si>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</si>
  <si>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</si>
  <si>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</si>
  <si>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</si>
  <si>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</si>
  <si>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</si>
  <si>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</si>
  <si>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</si>
  <si>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</si>
  <si>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713</t>
  </si>
  <si>
    <t>Izolace tepelné</t>
  </si>
  <si>
    <t>K</t>
  </si>
  <si>
    <t>713463111</t>
  </si>
  <si>
    <t>Montáž izolace tepelné potrubí potrubními pouzdry bez úpravy staženými drátem 1x D do 100 mm</t>
  </si>
  <si>
    <t>m</t>
  </si>
  <si>
    <t>16</t>
  </si>
  <si>
    <t>1478783356</t>
  </si>
  <si>
    <t>713463112</t>
  </si>
  <si>
    <t>Montáž izolace tepelné potrubí potrubními pouzdry bez úpravy staženými drátem 1x D přes 100 mm</t>
  </si>
  <si>
    <t>-1246432882</t>
  </si>
  <si>
    <t>124</t>
  </si>
  <si>
    <t>M</t>
  </si>
  <si>
    <t>63154443</t>
  </si>
  <si>
    <t>pouzdro izolační potrubní z minerální vlny max. 400°C 42/40mm</t>
  </si>
  <si>
    <t>32</t>
  </si>
  <si>
    <t>178496339</t>
  </si>
  <si>
    <t>125</t>
  </si>
  <si>
    <t>63154465</t>
  </si>
  <si>
    <t>pouzdro izolační potrubní z minerální vlny max. 400°C 60/50mm</t>
  </si>
  <si>
    <t>975867453</t>
  </si>
  <si>
    <t>4</t>
  </si>
  <si>
    <t>63154032</t>
  </si>
  <si>
    <t>pouzdro izolační potrubní z minerální vlny s Al fólií max. 250/100°C 76/60mm</t>
  </si>
  <si>
    <t>-1182775714</t>
  </si>
  <si>
    <t>5</t>
  </si>
  <si>
    <t>63154049</t>
  </si>
  <si>
    <t>pouzdro izolační potrubní z minerální vlny s Al fólií max. 250/100°C 89/80mm</t>
  </si>
  <si>
    <t>1823679691</t>
  </si>
  <si>
    <t>6</t>
  </si>
  <si>
    <t>63154056</t>
  </si>
  <si>
    <t>pouzdro izolační potrubní z minerální vlny s Al fólií max. 250/100°C 108/100mm</t>
  </si>
  <si>
    <t>1678128323</t>
  </si>
  <si>
    <t>731</t>
  </si>
  <si>
    <t>Ústřední vytápění - kotelny</t>
  </si>
  <si>
    <t>7</t>
  </si>
  <si>
    <t>K1</t>
  </si>
  <si>
    <t>plyn. kond. kotel stac. o jm. výkonu 113 kW(80/60°C), objem vody min.103 l s nerez výměníky,tmax 95 °C, p=6 bar,Hs=98 %, vč. regulace-kaskádové řízení kotlů-řídící kotel, vč.bezpečnostních prvků - pojistný ventil, omezovač min. tlaku, teploměr, tlakoměr</t>
  </si>
  <si>
    <t>ks</t>
  </si>
  <si>
    <t>670276053</t>
  </si>
  <si>
    <t>8</t>
  </si>
  <si>
    <t>K2</t>
  </si>
  <si>
    <t>plyn. kond. kotel stac. o jm. výkonu 113kW(80/60°C), objem vody min. 103 l s nerez výměníky,tmax 95 °C, p=6 bar,Hs=98 %, vč. regulace -kaskádové řízení kotlů-řízený kotel, vč. bezpečnostních prvků - pojisntý venitl, omezovač min. tlaku, teploměr, tlakoměr</t>
  </si>
  <si>
    <t>1466295981</t>
  </si>
  <si>
    <t>9</t>
  </si>
  <si>
    <t>K3</t>
  </si>
  <si>
    <t>sada pro připojení plynu</t>
  </si>
  <si>
    <t>-1446814462</t>
  </si>
  <si>
    <t>94</t>
  </si>
  <si>
    <t>K4</t>
  </si>
  <si>
    <t>plynový filtr 6/4"</t>
  </si>
  <si>
    <t>-1499790676</t>
  </si>
  <si>
    <t>17</t>
  </si>
  <si>
    <t>K5</t>
  </si>
  <si>
    <t xml:space="preserve">Neutralizační zařízení </t>
  </si>
  <si>
    <t>-148881579</t>
  </si>
  <si>
    <t>95</t>
  </si>
  <si>
    <t>K6</t>
  </si>
  <si>
    <t>pohon se škrtící klapkou DN 65</t>
  </si>
  <si>
    <t>1613461651</t>
  </si>
  <si>
    <t>18</t>
  </si>
  <si>
    <t>K7</t>
  </si>
  <si>
    <t>modul pro dálkovou správu, rozšíření EA1</t>
  </si>
  <si>
    <t>-1820898072</t>
  </si>
  <si>
    <t>19</t>
  </si>
  <si>
    <t>K8</t>
  </si>
  <si>
    <t>sada pro provedení C - adaptér pro nezávislý přívod vzduchu</t>
  </si>
  <si>
    <t>-207444671</t>
  </si>
  <si>
    <t>20</t>
  </si>
  <si>
    <t>K-M</t>
  </si>
  <si>
    <t>montáž kotlů vč. uvedení do provozu kotlů, regulace vč. řízení 2x směšovaný okruh, 1x ohřev TV, vč. čidel, hořáků</t>
  </si>
  <si>
    <t>soub</t>
  </si>
  <si>
    <t>-1025674877</t>
  </si>
  <si>
    <t>K-O</t>
  </si>
  <si>
    <t>autorizované měření emisí</t>
  </si>
  <si>
    <t>303077497</t>
  </si>
  <si>
    <t>22</t>
  </si>
  <si>
    <t>OS-1</t>
  </si>
  <si>
    <t>přípravné práce montáže odkouření vč. demontáže komínových vložek a kouřovodů vč. montážních otvorů pro umístění patních kolen</t>
  </si>
  <si>
    <t>-440452579</t>
  </si>
  <si>
    <t>23</t>
  </si>
  <si>
    <t>OS-2</t>
  </si>
  <si>
    <t>vložkování komínu nerezovými vložkami  DN 200 mm tl. 0,8-0,6 mm, podélně svařované, ve spojích těsněné, dist. objímky</t>
  </si>
  <si>
    <t>925185596</t>
  </si>
  <si>
    <t>24</t>
  </si>
  <si>
    <t>OS-3</t>
  </si>
  <si>
    <t>izolace komínových vložek min. plstí 20 mm s Al polepem</t>
  </si>
  <si>
    <t>1555242908</t>
  </si>
  <si>
    <t>25</t>
  </si>
  <si>
    <t>OS-4</t>
  </si>
  <si>
    <t>zapravení ústí komínů s odvětráním vč. krycího plechu</t>
  </si>
  <si>
    <t>1981794192</t>
  </si>
  <si>
    <t>26</t>
  </si>
  <si>
    <t>OS-5</t>
  </si>
  <si>
    <t>kouřovod DN 200 provedení nerez tl.0,6 m  s tep. izolací 30 mm opláštění nerez lesk tl. 0,5 mm, vč. kolen, redukcí, kontr. otvorů, kotvení</t>
  </si>
  <si>
    <t>1632772986</t>
  </si>
  <si>
    <t>27</t>
  </si>
  <si>
    <t>OS-6</t>
  </si>
  <si>
    <t>přívod spalovacího vzduchu DN 150 nerez tl. 0,6 mm, tep. izolace tl 30 mm s AL polepem, kotvení</t>
  </si>
  <si>
    <t>bm</t>
  </si>
  <si>
    <t>-1582801394</t>
  </si>
  <si>
    <t>28</t>
  </si>
  <si>
    <t>OS-7</t>
  </si>
  <si>
    <t>příplatek za práce ve výškách</t>
  </si>
  <si>
    <t>1004569837</t>
  </si>
  <si>
    <t>29</t>
  </si>
  <si>
    <t>OS-8</t>
  </si>
  <si>
    <t>přesun hmot, zaměření</t>
  </si>
  <si>
    <t>1575835910</t>
  </si>
  <si>
    <t>31</t>
  </si>
  <si>
    <t>OS-9</t>
  </si>
  <si>
    <t>montážní práce</t>
  </si>
  <si>
    <t>-218556573</t>
  </si>
  <si>
    <t>OS-10</t>
  </si>
  <si>
    <t>lešení</t>
  </si>
  <si>
    <t>1909274403</t>
  </si>
  <si>
    <t>33</t>
  </si>
  <si>
    <t>OS-11</t>
  </si>
  <si>
    <t>doprava, revize, režie</t>
  </si>
  <si>
    <t>1734889903</t>
  </si>
  <si>
    <t>732</t>
  </si>
  <si>
    <t>Ústřední vytápění - strojovny</t>
  </si>
  <si>
    <t>98</t>
  </si>
  <si>
    <t>732111316</t>
  </si>
  <si>
    <t>Trubková hrdla rozdělovačů a sběračů bez přírub DN 40</t>
  </si>
  <si>
    <t>kus</t>
  </si>
  <si>
    <t>-434103458</t>
  </si>
  <si>
    <t>99</t>
  </si>
  <si>
    <t>732111318</t>
  </si>
  <si>
    <t>Trubková hrdla rozdělovačů a sběračů bez přírub DN 50</t>
  </si>
  <si>
    <t>2007247434</t>
  </si>
  <si>
    <t>97</t>
  </si>
  <si>
    <t>732111325</t>
  </si>
  <si>
    <t>Trubková hrdla rozdělovačů a sběračů bez přírub DN 80</t>
  </si>
  <si>
    <t>-1544471755</t>
  </si>
  <si>
    <t>96</t>
  </si>
  <si>
    <t>732112142</t>
  </si>
  <si>
    <t>Rozdělovač sdružený hydraulický DN 150 přírubový</t>
  </si>
  <si>
    <t>1024761910</t>
  </si>
  <si>
    <t>105</t>
  </si>
  <si>
    <t>R iz</t>
  </si>
  <si>
    <t>izolace kombi rozdělovače s povrchovou úpravou AL vč. mnt</t>
  </si>
  <si>
    <t>1253383263</t>
  </si>
  <si>
    <t>100</t>
  </si>
  <si>
    <t>732211124</t>
  </si>
  <si>
    <t>Ohřívač stacionární zásobníkový s jedním výměníkem PN 1,0/1,0 o objemu 750 l v.pl. 3,70 m2</t>
  </si>
  <si>
    <t>soubor</t>
  </si>
  <si>
    <t>63572521</t>
  </si>
  <si>
    <t>36</t>
  </si>
  <si>
    <t>732331616</t>
  </si>
  <si>
    <t>Nádoba tlaková expanzní s membránou závitové připojení PN 0,6 o objemu 50 l</t>
  </si>
  <si>
    <t>-1207487411</t>
  </si>
  <si>
    <t>101</t>
  </si>
  <si>
    <t>732331621</t>
  </si>
  <si>
    <t>Nádoba tlaková expanzní pro topnou a chladicí soustavu s membránou závitové připojení PN 0,6 o objemu 200 l</t>
  </si>
  <si>
    <t>-269946968</t>
  </si>
  <si>
    <t>37</t>
  </si>
  <si>
    <t>732331778</t>
  </si>
  <si>
    <t>Příslušenství k expanzním nádobám bezpečnostní uzávěr G 1 k měření tlaku</t>
  </si>
  <si>
    <t>-729264183</t>
  </si>
  <si>
    <t>102</t>
  </si>
  <si>
    <t>732421444</t>
  </si>
  <si>
    <t>Čerpadlo teplovodní mokroběžné závitové oběhové DN 32 výtlak do 4,0 m průtok 6,9 m3/h pro vytápění</t>
  </si>
  <si>
    <t>381408116</t>
  </si>
  <si>
    <t>103</t>
  </si>
  <si>
    <t>732421472</t>
  </si>
  <si>
    <t>Čerpadlo teplovodní mokroběžné závitové oběhové DN 32 výtlak do 8,0 m průtok 5,0 m3/h pro vytápění</t>
  </si>
  <si>
    <t>1588649499</t>
  </si>
  <si>
    <t>104</t>
  </si>
  <si>
    <t>732422227</t>
  </si>
  <si>
    <t>Čerpadlo teplovodní mokroběžné přírubové DN 50 výtlak do 12 m průtok 19 m3/h jednodílné pro vytápění</t>
  </si>
  <si>
    <t>78373650</t>
  </si>
  <si>
    <t>106</t>
  </si>
  <si>
    <t>DZ</t>
  </si>
  <si>
    <t>zařízení doplňovací kompaktní automatické vč. oddělovacího členu dle EN 1717 a výstupu pro MaR</t>
  </si>
  <si>
    <t>1452469144</t>
  </si>
  <si>
    <t>42</t>
  </si>
  <si>
    <t>UV-1</t>
  </si>
  <si>
    <t>automatický změkčovací filtr</t>
  </si>
  <si>
    <t>970173347</t>
  </si>
  <si>
    <t>43</t>
  </si>
  <si>
    <t>UV-2</t>
  </si>
  <si>
    <t>filtr mechanických nečistot DN 20 100 mikrometrů</t>
  </si>
  <si>
    <t>-1987761625</t>
  </si>
  <si>
    <t>44</t>
  </si>
  <si>
    <t>UV-3</t>
  </si>
  <si>
    <t xml:space="preserve">montážní blok </t>
  </si>
  <si>
    <t>-1232925709</t>
  </si>
  <si>
    <t>45</t>
  </si>
  <si>
    <t>UV-4</t>
  </si>
  <si>
    <t>pár flexi hadic</t>
  </si>
  <si>
    <t>-330314228</t>
  </si>
  <si>
    <t>46</t>
  </si>
  <si>
    <t>UV-5</t>
  </si>
  <si>
    <t>sůl regenerační tabletová</t>
  </si>
  <si>
    <t>680541431</t>
  </si>
  <si>
    <t>48</t>
  </si>
  <si>
    <t>UV-6</t>
  </si>
  <si>
    <t>tlakoměr 0-1,0 MPa</t>
  </si>
  <si>
    <t>598911713</t>
  </si>
  <si>
    <t>49</t>
  </si>
  <si>
    <t>UVM-1</t>
  </si>
  <si>
    <t>montáž a uvedení do provozu úpravny vody</t>
  </si>
  <si>
    <t>828490963</t>
  </si>
  <si>
    <t>50</t>
  </si>
  <si>
    <t>F80</t>
  </si>
  <si>
    <t>ocelový velkokapacitní filtr DN 80 (8-30 polypropylen, 100 micro.) vč. montáže</t>
  </si>
  <si>
    <t>815848398</t>
  </si>
  <si>
    <t>126</t>
  </si>
  <si>
    <t>998732101</t>
  </si>
  <si>
    <t>Přesun hmot tonážní pro strojovny v objektech v do 6 m</t>
  </si>
  <si>
    <t>t</t>
  </si>
  <si>
    <t>593184281</t>
  </si>
  <si>
    <t>733</t>
  </si>
  <si>
    <t>Ústřední vytápění - rozvodné potrubí</t>
  </si>
  <si>
    <t>107</t>
  </si>
  <si>
    <t>733111115</t>
  </si>
  <si>
    <t>Potrubí ocelové závitové černé bezešvé běžné v kotelnách nebo strojovnách DN 25</t>
  </si>
  <si>
    <t>678395733</t>
  </si>
  <si>
    <t>108</t>
  </si>
  <si>
    <t>733111117</t>
  </si>
  <si>
    <t>Potrubí ocelové závitové černé bezešvé běžné v kotelnách nebo strojovnách DN 40</t>
  </si>
  <si>
    <t>1262304788</t>
  </si>
  <si>
    <t>109</t>
  </si>
  <si>
    <t>733111118</t>
  </si>
  <si>
    <t>Potrubí ocelové závitové černé bezešvé běžné v kotelnách nebo strojovnách DN 50</t>
  </si>
  <si>
    <t>296524177</t>
  </si>
  <si>
    <t>52</t>
  </si>
  <si>
    <t>733121222</t>
  </si>
  <si>
    <t>Potrubí ocelové hladké bezešvé v kotelnách nebo strojovnách D 76x3,2</t>
  </si>
  <si>
    <t>309400808</t>
  </si>
  <si>
    <t>53</t>
  </si>
  <si>
    <t>733121225</t>
  </si>
  <si>
    <t>Potrubí ocelové hladké bezešvé v kotelnách nebo strojovnách spojované svařováním D 89x3,6</t>
  </si>
  <si>
    <t>1782242199</t>
  </si>
  <si>
    <t>54</t>
  </si>
  <si>
    <t>733121228</t>
  </si>
  <si>
    <t>Potrubí ocelové hladké bezešvé v kotelnách nebo strojovnách D 108x4,0</t>
  </si>
  <si>
    <t>-204820445</t>
  </si>
  <si>
    <t>55</t>
  </si>
  <si>
    <t>733190107</t>
  </si>
  <si>
    <t>Zkouška těsnosti potrubí ocelové závitové do DN 40</t>
  </si>
  <si>
    <t>-528353551</t>
  </si>
  <si>
    <t>56</t>
  </si>
  <si>
    <t>733190225</t>
  </si>
  <si>
    <t>Zkouška těsnosti potrubí ocelové hladké přes D 60,3x2,9 do D 89x5,0</t>
  </si>
  <si>
    <t>-1178503628</t>
  </si>
  <si>
    <t>57</t>
  </si>
  <si>
    <t>733190232</t>
  </si>
  <si>
    <t>Zkouška těsnosti potrubí ocelové hladké přes D 89x5,0 do D 133x5,0</t>
  </si>
  <si>
    <t>-1058466246</t>
  </si>
  <si>
    <t>127</t>
  </si>
  <si>
    <t>998733101</t>
  </si>
  <si>
    <t>Přesun hmot tonážní pro rozvody potrubí v objektech v do 6 m</t>
  </si>
  <si>
    <t>-823533215</t>
  </si>
  <si>
    <t>734</t>
  </si>
  <si>
    <t>Ústřední vytápění - armatury</t>
  </si>
  <si>
    <t>59</t>
  </si>
  <si>
    <t>734111417</t>
  </si>
  <si>
    <t>Ventil přírubový uzavírací přímý DN 80 PN 16 do 300°C ovládaný ručně</t>
  </si>
  <si>
    <t>-915334216</t>
  </si>
  <si>
    <t>60</t>
  </si>
  <si>
    <t>734163427</t>
  </si>
  <si>
    <t>Filtr DN 65 PN 16 do 300°C z uhlíkové oceli s vypouštěcí zátkou</t>
  </si>
  <si>
    <t>-585269020</t>
  </si>
  <si>
    <t>119</t>
  </si>
  <si>
    <t>734191616</t>
  </si>
  <si>
    <t>Ventil přírubový regulační přímý PN 40 do 400°C DN 65</t>
  </si>
  <si>
    <t>-1591732983</t>
  </si>
  <si>
    <t>64</t>
  </si>
  <si>
    <t>734192317</t>
  </si>
  <si>
    <t>Klapka přírubová zpětná DN 80 PN 16 do 100°C samočinná</t>
  </si>
  <si>
    <t>1613810442</t>
  </si>
  <si>
    <t>65</t>
  </si>
  <si>
    <t>734193115</t>
  </si>
  <si>
    <t>Klapka mezipřírubová uzavírací DN 65 PN 16 do 120°C disk tvárná litina</t>
  </si>
  <si>
    <t>-1603189869</t>
  </si>
  <si>
    <t>66</t>
  </si>
  <si>
    <t>734193116</t>
  </si>
  <si>
    <t>Klapka mezipřírubová uzavírací DN 80 PN 16 do 120°C disk tvárná litina</t>
  </si>
  <si>
    <t>-1080783930</t>
  </si>
  <si>
    <t>68</t>
  </si>
  <si>
    <t>734211119</t>
  </si>
  <si>
    <t>Ventil závitový odvzdušňovací G 3/8 PN 14 do 120°C automatický</t>
  </si>
  <si>
    <t>1359860070</t>
  </si>
  <si>
    <t>120</t>
  </si>
  <si>
    <t>734220103</t>
  </si>
  <si>
    <t>Ventil závitový regulační přímý G 5/4 PN 20 do 100°C vyvažovací</t>
  </si>
  <si>
    <t>-212921380</t>
  </si>
  <si>
    <t>113</t>
  </si>
  <si>
    <t>734242416</t>
  </si>
  <si>
    <t>Ventil závitový zpětný přímý G 6/4 PN 16 do 110°C</t>
  </si>
  <si>
    <t>1087464420</t>
  </si>
  <si>
    <t>114</t>
  </si>
  <si>
    <t>734242417</t>
  </si>
  <si>
    <t>Ventil závitový zpětný přímý G 2 PN 16 do 110°C</t>
  </si>
  <si>
    <t>-112011698</t>
  </si>
  <si>
    <t>70</t>
  </si>
  <si>
    <t>734251214</t>
  </si>
  <si>
    <t>Ventil závitový pojistný rohový G 5/4 provozní tlak od 2,5 do 6 barů</t>
  </si>
  <si>
    <t>429461346</t>
  </si>
  <si>
    <t>71</t>
  </si>
  <si>
    <t>734291123</t>
  </si>
  <si>
    <t>Kohout plnící a vypouštěcí G 1/2 PN 10 do 90°C závitový</t>
  </si>
  <si>
    <t>-622060722</t>
  </si>
  <si>
    <t>115</t>
  </si>
  <si>
    <t>734291266</t>
  </si>
  <si>
    <t>Filtr závitový přímý G 1 1/2 PN 30 do 110°C s vnitřními závity</t>
  </si>
  <si>
    <t>1163101014</t>
  </si>
  <si>
    <t>116</t>
  </si>
  <si>
    <t>734292717</t>
  </si>
  <si>
    <t>Kohout kulový přímý G 1 1/2 PN 42 do 185°C vnitřní závit</t>
  </si>
  <si>
    <t>1699087695</t>
  </si>
  <si>
    <t>117</t>
  </si>
  <si>
    <t>734292718</t>
  </si>
  <si>
    <t>Kohout kulový přímý G 2 PN 42 do 185°C vnitřní závit</t>
  </si>
  <si>
    <t>931547278</t>
  </si>
  <si>
    <t>118</t>
  </si>
  <si>
    <t>734295023</t>
  </si>
  <si>
    <t>Směšovací ventil otopných a chladicích systémů závitový třícestný G 5/4" se servomotorem</t>
  </si>
  <si>
    <t>1968032633</t>
  </si>
  <si>
    <t>75</t>
  </si>
  <si>
    <t>734295025</t>
  </si>
  <si>
    <t>Směšovací armatura závitová trojcestná DN 50 se servomotorem</t>
  </si>
  <si>
    <t>-1371235472</t>
  </si>
  <si>
    <t>76</t>
  </si>
  <si>
    <t>734411104</t>
  </si>
  <si>
    <t>Teploměr technický s pevným stonkem a jímkou zadní připojení průměr 63 mm délky 150 mm</t>
  </si>
  <si>
    <t>-1147579614</t>
  </si>
  <si>
    <t>77</t>
  </si>
  <si>
    <t>734421102</t>
  </si>
  <si>
    <t>Tlakoměr s pevným stonkem a zpětnou klapkou tlak 0-16 bar průměr 63 mm spodní připojení</t>
  </si>
  <si>
    <t>20501506</t>
  </si>
  <si>
    <t>121</t>
  </si>
  <si>
    <t>MT1</t>
  </si>
  <si>
    <t>ultrazvukový měřič tepla kompaktní vč. jímky DN 25, q=4,0 m3/hod vč.mnt</t>
  </si>
  <si>
    <t>1976449467</t>
  </si>
  <si>
    <t>122</t>
  </si>
  <si>
    <t>MT2</t>
  </si>
  <si>
    <t>ultrazvukový měřič tepla kompaktní vč. jímky DN 32, q=6,0 m3/hod vč.mnt</t>
  </si>
  <si>
    <t>717064716</t>
  </si>
  <si>
    <t>123</t>
  </si>
  <si>
    <t>MT3</t>
  </si>
  <si>
    <t>ultrazvukový měřič tepla kompaktní vč. jímky DN 40, q=10 m3/hod vč.mnt</t>
  </si>
  <si>
    <t>488751509</t>
  </si>
  <si>
    <t>128</t>
  </si>
  <si>
    <t>998734101</t>
  </si>
  <si>
    <t>Přesun hmot tonážní pro armatury v objektech v do 6 m</t>
  </si>
  <si>
    <t>2073903037</t>
  </si>
  <si>
    <t>783</t>
  </si>
  <si>
    <t>Dokončovací práce - nátěry</t>
  </si>
  <si>
    <t>78</t>
  </si>
  <si>
    <t>783601713</t>
  </si>
  <si>
    <t>Odmaštění vodou ředitelným odmašťovačem potrubí DN do 50 mm</t>
  </si>
  <si>
    <t>-1132382394</t>
  </si>
  <si>
    <t>79</t>
  </si>
  <si>
    <t>783601731</t>
  </si>
  <si>
    <t>Odmaštění vodou ředitelným odmašťovačem potrubí DN do 100 mm</t>
  </si>
  <si>
    <t>-2077320753</t>
  </si>
  <si>
    <t>80</t>
  </si>
  <si>
    <t>783614651</t>
  </si>
  <si>
    <t>Základní antikorozní jednonásobný syntetický potrubí DN do 50 mm</t>
  </si>
  <si>
    <t>-1351493083</t>
  </si>
  <si>
    <t>81</t>
  </si>
  <si>
    <t>783614661</t>
  </si>
  <si>
    <t>Základní antikorozní jednonásobný syntetický potrubí DN do 100 mm</t>
  </si>
  <si>
    <t>-368399899</t>
  </si>
  <si>
    <t>82</t>
  </si>
  <si>
    <t>783615551</t>
  </si>
  <si>
    <t>Mezinátěr jednonásobný syntetický nátěr potrubí DN do 50 mm</t>
  </si>
  <si>
    <t>319600020</t>
  </si>
  <si>
    <t>83</t>
  </si>
  <si>
    <t>783615561</t>
  </si>
  <si>
    <t>Mezinátěr jednonásobný syntetický nátěr potrubí DN do 100 mm</t>
  </si>
  <si>
    <t>1313854325</t>
  </si>
  <si>
    <t>84</t>
  </si>
  <si>
    <t>783617611</t>
  </si>
  <si>
    <t>Krycí dvojnásobný syntetický nátěr potrubí DN do 50 mm</t>
  </si>
  <si>
    <t>1224914737</t>
  </si>
  <si>
    <t>85</t>
  </si>
  <si>
    <t>783617631</t>
  </si>
  <si>
    <t>Krycí dvojnásobný syntetický nátěr potrubí DN do 100 mm</t>
  </si>
  <si>
    <t>1048825347</t>
  </si>
  <si>
    <t>129</t>
  </si>
  <si>
    <t>783801203</t>
  </si>
  <si>
    <t>Okartáčování omítek před provedením nátěru</t>
  </si>
  <si>
    <t>m2</t>
  </si>
  <si>
    <t>642137313</t>
  </si>
  <si>
    <t>131</t>
  </si>
  <si>
    <t>783827187</t>
  </si>
  <si>
    <t>Krycí jednonásobný vápenný nátěr omítek stupně členitosti 5</t>
  </si>
  <si>
    <t>995006807</t>
  </si>
  <si>
    <t>133</t>
  </si>
  <si>
    <t>783901551</t>
  </si>
  <si>
    <t>Omytí tlakovou vodou betonových podlah před provedením nátěru</t>
  </si>
  <si>
    <t>-1534458352</t>
  </si>
  <si>
    <t>132</t>
  </si>
  <si>
    <t>783917161</t>
  </si>
  <si>
    <t>Krycí dvojnásobný syntetický nátěr betonové podlahy</t>
  </si>
  <si>
    <t>1475642733</t>
  </si>
  <si>
    <t>HZS</t>
  </si>
  <si>
    <t>Hodinové zúčtovací sazby</t>
  </si>
  <si>
    <t>93</t>
  </si>
  <si>
    <t>HZS2221</t>
  </si>
  <si>
    <t>Hodinová zúčtovací sazba topenář-přípomoc, demontát stávajících zařízení ve. likvidace dmt zařízení</t>
  </si>
  <si>
    <t>hod</t>
  </si>
  <si>
    <t>512</t>
  </si>
  <si>
    <t>-66531286</t>
  </si>
  <si>
    <t>87</t>
  </si>
  <si>
    <t>HZS2222</t>
  </si>
  <si>
    <t>Hodinová zúčtovací sazba elektrikář odborný</t>
  </si>
  <si>
    <t>-195096282</t>
  </si>
  <si>
    <t>88</t>
  </si>
  <si>
    <t>HZS2491-1</t>
  </si>
  <si>
    <t>Hodinová zúčtovací sazba dělník zednických výpomocí -sekání,zapravení prostupů, úpravy narušených povrchů  vč. materiálu</t>
  </si>
  <si>
    <t>824394899</t>
  </si>
  <si>
    <t>89</t>
  </si>
  <si>
    <t>HZS3112-1</t>
  </si>
  <si>
    <t>Hodinová zúčtovací sazba montér potrubí odborný - TOPNÁ ZKOUŠKA</t>
  </si>
  <si>
    <t>206831545</t>
  </si>
  <si>
    <t>90</t>
  </si>
  <si>
    <t>HZS3112-2</t>
  </si>
  <si>
    <t>Hodinová zúčtovací sazba montér potrubí odborný - doplňkové montáže v kotelně vč. napojení na stávající soustavu</t>
  </si>
  <si>
    <t>-410771358</t>
  </si>
  <si>
    <t>91</t>
  </si>
  <si>
    <t>HZS4211</t>
  </si>
  <si>
    <t>Hodinová zúčtovací sazba revizní technik-revize tlakových zařízení vč. předávací dokumentace</t>
  </si>
  <si>
    <t>456946818</t>
  </si>
  <si>
    <t>134</t>
  </si>
  <si>
    <t>REZERVA</t>
  </si>
  <si>
    <t>Nespecifikovaná rezerva investora na nepřevídatelné práce (100 000,- Kč) - nesmí být měněna</t>
  </si>
  <si>
    <t>2024858935</t>
  </si>
  <si>
    <t>D.1.4.1.2 - Plynová zařízení</t>
  </si>
  <si>
    <t xml:space="preserve">    723 - Zdravotechnika - vnitřní plynovod</t>
  </si>
  <si>
    <t>723</t>
  </si>
  <si>
    <t>Zdravotechnika - vnitřní plynovod</t>
  </si>
  <si>
    <t>723111202</t>
  </si>
  <si>
    <t>Potrubí ocelové závitové černé bezešvé svařované běžné DN 15</t>
  </si>
  <si>
    <t>1636118620</t>
  </si>
  <si>
    <t>30</t>
  </si>
  <si>
    <t>723111203</t>
  </si>
  <si>
    <t>Potrubí ocelové závitové černé bezešvé svařované běžné DN 20</t>
  </si>
  <si>
    <t>-204098537</t>
  </si>
  <si>
    <t>723111206</t>
  </si>
  <si>
    <t>Potrubí ocelové závitové černé bezešvé svařované běžné DN 40</t>
  </si>
  <si>
    <t>1165872700</t>
  </si>
  <si>
    <t>723150313</t>
  </si>
  <si>
    <t>Potrubí ocelové hladké černé bezešvé spojované svařováním tvářené za tepla D 76x3,2 mm</t>
  </si>
  <si>
    <t>-339763169</t>
  </si>
  <si>
    <t>723190254</t>
  </si>
  <si>
    <t>Výpustky plynovodní vedení a upevnění do DN 50</t>
  </si>
  <si>
    <t>2137287539</t>
  </si>
  <si>
    <t>723221304</t>
  </si>
  <si>
    <t>Ventil vzorkovací rohový G 1/2 PN 5 s vnitřním závitem</t>
  </si>
  <si>
    <t>-1495462534</t>
  </si>
  <si>
    <t>723231162</t>
  </si>
  <si>
    <t>Kohout kulový přímý G 1/2 PN 42 do 185°C plnoprůtokový vnitřní závit těžká řada</t>
  </si>
  <si>
    <t>2078813769</t>
  </si>
  <si>
    <t>723231166</t>
  </si>
  <si>
    <t>Kohout kulový přímý G 1 1/2" PN 42 do 185°C plnoprůtokový vnitřní závit těžká řada</t>
  </si>
  <si>
    <t>-998426259</t>
  </si>
  <si>
    <t>10</t>
  </si>
  <si>
    <t>PLTLM</t>
  </si>
  <si>
    <t>tlakoměr deformační d=160 mm 0-6 kPa s kul kohoutem G 1/2" a kul. kohoutem G 1/2" a plyn. zátkou vč montáže</t>
  </si>
  <si>
    <t>-1393225668</t>
  </si>
  <si>
    <t>998723101</t>
  </si>
  <si>
    <t>Přesun hmot tonážní pro vnitřní plynovod v objektech v do 6 m</t>
  </si>
  <si>
    <t>-1854993287</t>
  </si>
  <si>
    <t>11</t>
  </si>
  <si>
    <t>1793455401</t>
  </si>
  <si>
    <t>12</t>
  </si>
  <si>
    <t>756744383</t>
  </si>
  <si>
    <t>14</t>
  </si>
  <si>
    <t>2067462382</t>
  </si>
  <si>
    <t>1514790891</t>
  </si>
  <si>
    <t>1061795310</t>
  </si>
  <si>
    <t>-577996102</t>
  </si>
  <si>
    <t>127634795</t>
  </si>
  <si>
    <t>-2127231154</t>
  </si>
  <si>
    <t>HZS2491-3</t>
  </si>
  <si>
    <t>Hodinová zúčtovací sazba dělník zednických výpomocí -sekání drážek, prostupy, drobné stavební úpravy atp.</t>
  </si>
  <si>
    <t>-1049847356</t>
  </si>
  <si>
    <t>HZS3111-1</t>
  </si>
  <si>
    <t>Hodinová zúčtovací sazba montér potrubí - demontáž stávajících zařízení vč. likvidace dmt zařízení</t>
  </si>
  <si>
    <t>310819584</t>
  </si>
  <si>
    <t>HZS4212-2</t>
  </si>
  <si>
    <t>Hodinová zúčtovací sazba revizní technik specialista-revize plynových zařízení, zkoušky, předávací dokumentace vč. revizních knih dle EN 1775, ČSN 070703</t>
  </si>
  <si>
    <t>-953636739</t>
  </si>
  <si>
    <t>HZS4232-1</t>
  </si>
  <si>
    <t xml:space="preserve">Hodinová zúčtovací sazba technik odborný - napojení na stávající rozvod plynu, odvzdušnění, napuštění, tlakové zkoušky, zkoušky těsnosti, předávací dokumentace dle EN 1775, ČSN070703 </t>
  </si>
  <si>
    <t>-1800841914</t>
  </si>
  <si>
    <t>D.1.4.1.3 - ZTI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</si>
  <si>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</si>
  <si>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</si>
  <si>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</si>
  <si>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>721</t>
  </si>
  <si>
    <t>Zdravotechnika - vnitřní kanalizace</t>
  </si>
  <si>
    <t>721174042</t>
  </si>
  <si>
    <t>Potrubí kanalizační z PP připojovací DN 40</t>
  </si>
  <si>
    <t>285247496</t>
  </si>
  <si>
    <t>721174043</t>
  </si>
  <si>
    <t>Potrubí kanalizační z PP připojovací DN 50</t>
  </si>
  <si>
    <t>238420347</t>
  </si>
  <si>
    <t>721194104</t>
  </si>
  <si>
    <t>Vyvedení a upevnění odpadních výpustek DN 40</t>
  </si>
  <si>
    <t>-961384228</t>
  </si>
  <si>
    <t>721194105</t>
  </si>
  <si>
    <t>Vyvedení a upevnění odpadních výpustek DN 50</t>
  </si>
  <si>
    <t>2060364674</t>
  </si>
  <si>
    <t>721274121</t>
  </si>
  <si>
    <t>Přivzdušňovací ventil vnitřní odpadních potrubí do DN 50</t>
  </si>
  <si>
    <t>609733663</t>
  </si>
  <si>
    <t>721290111</t>
  </si>
  <si>
    <t>Zkouška těsnosti potrubí kanalizace vodou do DN 125</t>
  </si>
  <si>
    <t>-127401342</t>
  </si>
  <si>
    <t>47</t>
  </si>
  <si>
    <t>998721101</t>
  </si>
  <si>
    <t>Přesun hmot tonážní pro vnitřní kanalizace v objektech v do 6 m</t>
  </si>
  <si>
    <t>905558548</t>
  </si>
  <si>
    <t>722</t>
  </si>
  <si>
    <t>Zdravotechnika - vnitřní vodovod</t>
  </si>
  <si>
    <t>722174003</t>
  </si>
  <si>
    <t>Potrubí vodovodní plastové PPR svar polyfúze PN 16 D 25x3,5 mm</t>
  </si>
  <si>
    <t>107860618</t>
  </si>
  <si>
    <t>722174004</t>
  </si>
  <si>
    <t>Potrubí vodovodní plastové PPR svar polyfuze PN 16 D 32 x 4,4 mm</t>
  </si>
  <si>
    <t>1410932005</t>
  </si>
  <si>
    <t>722174006</t>
  </si>
  <si>
    <t>Potrubí vodovodní plastové PPR svar polyfúze PN 16 D 50x6,9 mm</t>
  </si>
  <si>
    <t>-271233578</t>
  </si>
  <si>
    <t>722181242</t>
  </si>
  <si>
    <t>Ochrana vodovodního potrubí přilepenými termoizolačními trubicemi z PE tl do 20 mm DN do 45 mm</t>
  </si>
  <si>
    <t>-1938920407</t>
  </si>
  <si>
    <t>722181243</t>
  </si>
  <si>
    <t>Ochrana vodovodního potrubí přilepenými termoizolačními trubicemi z PE tl do 20 mm DN do 63 mm</t>
  </si>
  <si>
    <t>-455022629</t>
  </si>
  <si>
    <t>722224121</t>
  </si>
  <si>
    <t>Ventil odvodňovací G 1/4 s jedním závitem</t>
  </si>
  <si>
    <t>-1286907461</t>
  </si>
  <si>
    <t>722231074</t>
  </si>
  <si>
    <t>Ventil zpětný mosazný G 1" PN 10 do 110°C se dvěma závity</t>
  </si>
  <si>
    <t>2089298941</t>
  </si>
  <si>
    <t>722231076</t>
  </si>
  <si>
    <t>Ventil zpětný mosazný G 6/4" PN 10 do 110°C se dvěma závity</t>
  </si>
  <si>
    <t>1826019797</t>
  </si>
  <si>
    <t>722232044</t>
  </si>
  <si>
    <t>Kohout kulový přímý G 3/4" PN 42 do 185°C vnitřní závit</t>
  </si>
  <si>
    <t>-57317767</t>
  </si>
  <si>
    <t>722232045</t>
  </si>
  <si>
    <t>Kohout kulový přímý G 1 PN 42 do 185°C vnitřní závit</t>
  </si>
  <si>
    <t>-2024712457</t>
  </si>
  <si>
    <t>722232047</t>
  </si>
  <si>
    <t>Kohout kulový přímý G 6/4" PN 42 do 185°C vnitřní závit</t>
  </si>
  <si>
    <t>-1129064367</t>
  </si>
  <si>
    <t>722234265</t>
  </si>
  <si>
    <t>Filtr mosazný G 1" PN 20 do 80°C s 2x vnitřním závitem</t>
  </si>
  <si>
    <t>-1644139306</t>
  </si>
  <si>
    <t>722262211</t>
  </si>
  <si>
    <t>Vodoměr závitový jednovtokový suchoběžný do 40°C G 1/2"x 80 mm Qn 1,5 m3/h horizontální</t>
  </si>
  <si>
    <t>1252364724</t>
  </si>
  <si>
    <t>722290226</t>
  </si>
  <si>
    <t>Zkouška těsnosti vodovodního potrubí závitového do DN 50</t>
  </si>
  <si>
    <t>145476528</t>
  </si>
  <si>
    <t>722290234</t>
  </si>
  <si>
    <t>Proplach a dezinfekce vodovodního potrubí do DN 80</t>
  </si>
  <si>
    <t>781114580</t>
  </si>
  <si>
    <t>998722101</t>
  </si>
  <si>
    <t>Přesun hmot tonážní pro vnitřní vodovod v objektech v do 6 m</t>
  </si>
  <si>
    <t>1396444878</t>
  </si>
  <si>
    <t>724</t>
  </si>
  <si>
    <t>Zdravotechnika - strojní vybavení</t>
  </si>
  <si>
    <t>724233111</t>
  </si>
  <si>
    <t>Nádoba expanzní tlaková pro akumulační ohřev TV průtočná s vyměnitelným vakem závitové připojení PN 1,0 o objemu 60 l</t>
  </si>
  <si>
    <t>-752771275</t>
  </si>
  <si>
    <t>998724101</t>
  </si>
  <si>
    <t>Přesun hmot tonážní pro strojní vybavení v objektech v do 6 m</t>
  </si>
  <si>
    <t>-748067711</t>
  </si>
  <si>
    <t>732421214</t>
  </si>
  <si>
    <t>Čerpadlo teplovodní mokroběžné závitové cirkulační DN 25 výtlak do 7,0 m průtok 8,0 m3/h pro TUV</t>
  </si>
  <si>
    <t>1242665996</t>
  </si>
  <si>
    <t>-1499595847</t>
  </si>
  <si>
    <t>34</t>
  </si>
  <si>
    <t>734251212</t>
  </si>
  <si>
    <t>Ventil závitový pojistný rohový G 3/4 provozní tlak od 2,5 do 6 barů</t>
  </si>
  <si>
    <t>842596675</t>
  </si>
  <si>
    <t>35</t>
  </si>
  <si>
    <t>734421112</t>
  </si>
  <si>
    <t>Tlakoměr s pevným stonkem a zpětnou klapkou tlak 0-16 bar průměr 63 mm zadní připojení</t>
  </si>
  <si>
    <t>1859632767</t>
  </si>
  <si>
    <t>51</t>
  </si>
  <si>
    <t>-826980411</t>
  </si>
  <si>
    <t>Hodinová zúčtovací sazba dělník zednických výpomocí -sekání drážek, prostupy, zapravení atp.</t>
  </si>
  <si>
    <t>-1650208373</t>
  </si>
  <si>
    <t>Hodinová zúčtovací sazba montér potrubí odborný - demontáž stávajících zařízení vč. likvidace dmt zařízení</t>
  </si>
  <si>
    <t>259466024</t>
  </si>
  <si>
    <t>38</t>
  </si>
  <si>
    <t>Hodinová zúčtovací sazba montér potrubí odborný - napojení na stávající rozvody vody, kanalizace vč. dopojení přepadů z pojistných ventilů</t>
  </si>
  <si>
    <t>1217766198</t>
  </si>
  <si>
    <t>39</t>
  </si>
  <si>
    <t>Hodinová zúčtovací sazba revizní technik-revize tlakových zařízení, vč. předávací dokumentace</t>
  </si>
  <si>
    <t>-106324979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</si>
</sst>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9" t="s">
        <v>14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19"/>
      <c r="AL5" s="19"/>
      <c r="AM5" s="19"/>
      <c r="AN5" s="19"/>
      <c r="AO5" s="19"/>
      <c r="AP5" s="19"/>
      <c r="AQ5" s="19"/>
      <c r="AR5" s="17"/>
      <c r="BE5" s="21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1" t="s">
        <v>17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19"/>
      <c r="AL6" s="19"/>
      <c r="AM6" s="19"/>
      <c r="AN6" s="19"/>
      <c r="AO6" s="19"/>
      <c r="AP6" s="19"/>
      <c r="AQ6" s="19"/>
      <c r="AR6" s="17"/>
      <c r="BE6" s="21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7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7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17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1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7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17"/>
      <c r="BS13" s="14" t="s">
        <v>6</v>
      </c>
    </row>
    <row r="14" spans="1:74" ht="12.75">
      <c r="B14" s="18"/>
      <c r="C14" s="19"/>
      <c r="D14" s="19"/>
      <c r="E14" s="222" t="s">
        <v>29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1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7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17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7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7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17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7"/>
    </row>
    <row r="22" spans="1:71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7"/>
    </row>
    <row r="23" spans="1:71" s="1" customFormat="1" ht="16.5" customHeight="1">
      <c r="B23" s="18"/>
      <c r="C23" s="19"/>
      <c r="D23" s="19"/>
      <c r="E23" s="224" t="s">
        <v>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19"/>
      <c r="AP23" s="19"/>
      <c r="AQ23" s="19"/>
      <c r="AR23" s="17"/>
      <c r="BE23" s="21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7"/>
    </row>
    <row r="26" spans="1:71" s="2" customFormat="1" ht="25.9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5">
        <f>ROUND(AG94,2)</f>
        <v>100000</v>
      </c>
      <c r="AL26" s="226"/>
      <c r="AM26" s="226"/>
      <c r="AN26" s="226"/>
      <c r="AO26" s="226"/>
      <c r="AP26" s="33"/>
      <c r="AQ26" s="33"/>
      <c r="AR26" s="36"/>
      <c r="BE26" s="21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7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7" t="s">
        <v>36</v>
      </c>
      <c r="M28" s="227"/>
      <c r="N28" s="227"/>
      <c r="O28" s="227"/>
      <c r="P28" s="227"/>
      <c r="Q28" s="33"/>
      <c r="R28" s="33"/>
      <c r="S28" s="33"/>
      <c r="T28" s="33"/>
      <c r="U28" s="33"/>
      <c r="V28" s="33"/>
      <c r="W28" s="227" t="s">
        <v>37</v>
      </c>
      <c r="X28" s="227"/>
      <c r="Y28" s="227"/>
      <c r="Z28" s="227"/>
      <c r="AA28" s="227"/>
      <c r="AB28" s="227"/>
      <c r="AC28" s="227"/>
      <c r="AD28" s="227"/>
      <c r="AE28" s="227"/>
      <c r="AF28" s="33"/>
      <c r="AG28" s="33"/>
      <c r="AH28" s="33"/>
      <c r="AI28" s="33"/>
      <c r="AJ28" s="33"/>
      <c r="AK28" s="227" t="s">
        <v>38</v>
      </c>
      <c r="AL28" s="227"/>
      <c r="AM28" s="227"/>
      <c r="AN28" s="227"/>
      <c r="AO28" s="227"/>
      <c r="AP28" s="33"/>
      <c r="AQ28" s="33"/>
      <c r="AR28" s="36"/>
      <c r="BE28" s="217"/>
    </row>
    <row r="29" spans="1:71" s="3" customFormat="1" ht="14.45" customHeight="1">
      <c r="B29" s="37"/>
      <c r="C29" s="38"/>
      <c r="D29" s="26" t="s">
        <v>39</v>
      </c>
      <c r="E29" s="38"/>
      <c r="F29" s="26" t="s">
        <v>40</v>
      </c>
      <c r="G29" s="38"/>
      <c r="H29" s="38"/>
      <c r="I29" s="38"/>
      <c r="J29" s="38"/>
      <c r="K29" s="38"/>
      <c r="L29" s="230">
        <v>0.21</v>
      </c>
      <c r="M29" s="229"/>
      <c r="N29" s="229"/>
      <c r="O29" s="229"/>
      <c r="P29" s="229"/>
      <c r="Q29" s="38"/>
      <c r="R29" s="38"/>
      <c r="S29" s="38"/>
      <c r="T29" s="38"/>
      <c r="U29" s="38"/>
      <c r="V29" s="38"/>
      <c r="W29" s="228">
        <f>ROUND(AZ94, 2)</f>
        <v>0</v>
      </c>
      <c r="X29" s="229"/>
      <c r="Y29" s="229"/>
      <c r="Z29" s="229"/>
      <c r="AA29" s="229"/>
      <c r="AB29" s="229"/>
      <c r="AC29" s="229"/>
      <c r="AD29" s="229"/>
      <c r="AE29" s="229"/>
      <c r="AF29" s="38"/>
      <c r="AG29" s="38"/>
      <c r="AH29" s="38"/>
      <c r="AI29" s="38"/>
      <c r="AJ29" s="38"/>
      <c r="AK29" s="228">
        <f>ROUND(AV94, 2)</f>
        <v>0</v>
      </c>
      <c r="AL29" s="229"/>
      <c r="AM29" s="229"/>
      <c r="AN29" s="229"/>
      <c r="AO29" s="229"/>
      <c r="AP29" s="38"/>
      <c r="AQ29" s="38"/>
      <c r="AR29" s="39"/>
      <c r="BE29" s="218"/>
    </row>
    <row r="30" spans="1:71" s="3" customFormat="1" ht="14.45" customHeight="1">
      <c r="B30" s="37"/>
      <c r="C30" s="38"/>
      <c r="D30" s="38"/>
      <c r="E30" s="38"/>
      <c r="F30" s="26" t="s">
        <v>41</v>
      </c>
      <c r="G30" s="38"/>
      <c r="H30" s="38"/>
      <c r="I30" s="38"/>
      <c r="J30" s="38"/>
      <c r="K30" s="38"/>
      <c r="L30" s="230">
        <v>0.15</v>
      </c>
      <c r="M30" s="229"/>
      <c r="N30" s="229"/>
      <c r="O30" s="229"/>
      <c r="P30" s="229"/>
      <c r="Q30" s="38"/>
      <c r="R30" s="38"/>
      <c r="S30" s="38"/>
      <c r="T30" s="38"/>
      <c r="U30" s="38"/>
      <c r="V30" s="38"/>
      <c r="W30" s="228">
        <f>ROUND(BA94, 2)</f>
        <v>100000</v>
      </c>
      <c r="X30" s="229"/>
      <c r="Y30" s="229"/>
      <c r="Z30" s="229"/>
      <c r="AA30" s="229"/>
      <c r="AB30" s="229"/>
      <c r="AC30" s="229"/>
      <c r="AD30" s="229"/>
      <c r="AE30" s="229"/>
      <c r="AF30" s="38"/>
      <c r="AG30" s="38"/>
      <c r="AH30" s="38"/>
      <c r="AI30" s="38"/>
      <c r="AJ30" s="38"/>
      <c r="AK30" s="228">
        <f>ROUND(AW94, 2)</f>
        <v>15000</v>
      </c>
      <c r="AL30" s="229"/>
      <c r="AM30" s="229"/>
      <c r="AN30" s="229"/>
      <c r="AO30" s="229"/>
      <c r="AP30" s="38"/>
      <c r="AQ30" s="38"/>
      <c r="AR30" s="39"/>
      <c r="BE30" s="218"/>
    </row>
    <row r="31" spans="1:71" s="3" customFormat="1" ht="14.45" hidden="1" customHeight="1"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230">
        <v>0.21</v>
      </c>
      <c r="M31" s="229"/>
      <c r="N31" s="229"/>
      <c r="O31" s="229"/>
      <c r="P31" s="229"/>
      <c r="Q31" s="38"/>
      <c r="R31" s="38"/>
      <c r="S31" s="38"/>
      <c r="T31" s="38"/>
      <c r="U31" s="38"/>
      <c r="V31" s="38"/>
      <c r="W31" s="228">
        <f>ROUND(BB94, 2)</f>
        <v>0</v>
      </c>
      <c r="X31" s="229"/>
      <c r="Y31" s="229"/>
      <c r="Z31" s="229"/>
      <c r="AA31" s="229"/>
      <c r="AB31" s="229"/>
      <c r="AC31" s="229"/>
      <c r="AD31" s="229"/>
      <c r="AE31" s="229"/>
      <c r="AF31" s="38"/>
      <c r="AG31" s="38"/>
      <c r="AH31" s="38"/>
      <c r="AI31" s="38"/>
      <c r="AJ31" s="38"/>
      <c r="AK31" s="228">
        <v>0</v>
      </c>
      <c r="AL31" s="229"/>
      <c r="AM31" s="229"/>
      <c r="AN31" s="229"/>
      <c r="AO31" s="229"/>
      <c r="AP31" s="38"/>
      <c r="AQ31" s="38"/>
      <c r="AR31" s="39"/>
      <c r="BE31" s="218"/>
    </row>
    <row r="32" spans="1:71" s="3" customFormat="1" ht="14.45" hidden="1" customHeight="1"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230">
        <v>0.15</v>
      </c>
      <c r="M32" s="229"/>
      <c r="N32" s="229"/>
      <c r="O32" s="229"/>
      <c r="P32" s="229"/>
      <c r="Q32" s="38"/>
      <c r="R32" s="38"/>
      <c r="S32" s="38"/>
      <c r="T32" s="38"/>
      <c r="U32" s="38"/>
      <c r="V32" s="38"/>
      <c r="W32" s="228">
        <f>ROUND(BC94, 2)</f>
        <v>0</v>
      </c>
      <c r="X32" s="229"/>
      <c r="Y32" s="229"/>
      <c r="Z32" s="229"/>
      <c r="AA32" s="229"/>
      <c r="AB32" s="229"/>
      <c r="AC32" s="229"/>
      <c r="AD32" s="229"/>
      <c r="AE32" s="229"/>
      <c r="AF32" s="38"/>
      <c r="AG32" s="38"/>
      <c r="AH32" s="38"/>
      <c r="AI32" s="38"/>
      <c r="AJ32" s="38"/>
      <c r="AK32" s="228">
        <v>0</v>
      </c>
      <c r="AL32" s="229"/>
      <c r="AM32" s="229"/>
      <c r="AN32" s="229"/>
      <c r="AO32" s="229"/>
      <c r="AP32" s="38"/>
      <c r="AQ32" s="38"/>
      <c r="AR32" s="39"/>
      <c r="BE32" s="218"/>
    </row>
    <row r="33" spans="1:57" s="3" customFormat="1" ht="14.45" hidden="1" customHeight="1">
      <c r="B33" s="37"/>
      <c r="C33" s="38"/>
      <c r="D33" s="38"/>
      <c r="E33" s="38"/>
      <c r="F33" s="26" t="s">
        <v>44</v>
      </c>
      <c r="G33" s="38"/>
      <c r="H33" s="38"/>
      <c r="I33" s="38"/>
      <c r="J33" s="38"/>
      <c r="K33" s="38"/>
      <c r="L33" s="230">
        <v>0</v>
      </c>
      <c r="M33" s="229"/>
      <c r="N33" s="229"/>
      <c r="O33" s="229"/>
      <c r="P33" s="229"/>
      <c r="Q33" s="38"/>
      <c r="R33" s="38"/>
      <c r="S33" s="38"/>
      <c r="T33" s="38"/>
      <c r="U33" s="38"/>
      <c r="V33" s="38"/>
      <c r="W33" s="228">
        <f>ROUND(BD94, 2)</f>
        <v>0</v>
      </c>
      <c r="X33" s="229"/>
      <c r="Y33" s="229"/>
      <c r="Z33" s="229"/>
      <c r="AA33" s="229"/>
      <c r="AB33" s="229"/>
      <c r="AC33" s="229"/>
      <c r="AD33" s="229"/>
      <c r="AE33" s="229"/>
      <c r="AF33" s="38"/>
      <c r="AG33" s="38"/>
      <c r="AH33" s="38"/>
      <c r="AI33" s="38"/>
      <c r="AJ33" s="38"/>
      <c r="AK33" s="228">
        <v>0</v>
      </c>
      <c r="AL33" s="229"/>
      <c r="AM33" s="229"/>
      <c r="AN33" s="229"/>
      <c r="AO33" s="229"/>
      <c r="AP33" s="38"/>
      <c r="AQ33" s="38"/>
      <c r="AR33" s="39"/>
      <c r="BE33" s="218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7"/>
    </row>
    <row r="35" spans="1:57" s="2" customFormat="1" ht="25.9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31" t="s">
        <v>47</v>
      </c>
      <c r="Y35" s="232"/>
      <c r="Z35" s="232"/>
      <c r="AA35" s="232"/>
      <c r="AB35" s="232"/>
      <c r="AC35" s="42"/>
      <c r="AD35" s="42"/>
      <c r="AE35" s="42"/>
      <c r="AF35" s="42"/>
      <c r="AG35" s="42"/>
      <c r="AH35" s="42"/>
      <c r="AI35" s="42"/>
      <c r="AJ35" s="42"/>
      <c r="AK35" s="233">
        <f>SUM(AK26:AK33)</f>
        <v>115000</v>
      </c>
      <c r="AL35" s="232"/>
      <c r="AM35" s="232"/>
      <c r="AN35" s="232"/>
      <c r="AO35" s="234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49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50</v>
      </c>
      <c r="AI60" s="35"/>
      <c r="AJ60" s="35"/>
      <c r="AK60" s="35"/>
      <c r="AL60" s="35"/>
      <c r="AM60" s="49" t="s">
        <v>51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52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53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50</v>
      </c>
      <c r="AI75" s="35"/>
      <c r="AJ75" s="35"/>
      <c r="AK75" s="35"/>
      <c r="AL75" s="35"/>
      <c r="AM75" s="49" t="s">
        <v>51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06-2023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5" t="str">
        <f>K6</f>
        <v>Rekonstrukce kotelny BD Jeremenkova 19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Šumperk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7" t="str">
        <f>IF(AN8= "","",AN8)</f>
        <v>10. 3. 2023</v>
      </c>
      <c r="AN87" s="237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Město Šumperk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38" t="str">
        <f>IF(E17="","",E17)</f>
        <v>Ing. Kateřina Juránková</v>
      </c>
      <c r="AN89" s="239"/>
      <c r="AO89" s="239"/>
      <c r="AP89" s="239"/>
      <c r="AQ89" s="33"/>
      <c r="AR89" s="36"/>
      <c r="AS89" s="240" t="s">
        <v>55</v>
      </c>
      <c r="AT89" s="241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38" t="str">
        <f>IF(E20="","",E20)</f>
        <v>Ing. Kateřina Juránková</v>
      </c>
      <c r="AN90" s="239"/>
      <c r="AO90" s="239"/>
      <c r="AP90" s="239"/>
      <c r="AQ90" s="33"/>
      <c r="AR90" s="36"/>
      <c r="AS90" s="242"/>
      <c r="AT90" s="243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4"/>
      <c r="AT91" s="245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6" t="s">
        <v>56</v>
      </c>
      <c r="D92" s="247"/>
      <c r="E92" s="247"/>
      <c r="F92" s="247"/>
      <c r="G92" s="247"/>
      <c r="H92" s="70"/>
      <c r="I92" s="248" t="s">
        <v>57</v>
      </c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247"/>
      <c r="AD92" s="247"/>
      <c r="AE92" s="247"/>
      <c r="AF92" s="247"/>
      <c r="AG92" s="249" t="s">
        <v>58</v>
      </c>
      <c r="AH92" s="247"/>
      <c r="AI92" s="247"/>
      <c r="AJ92" s="247"/>
      <c r="AK92" s="247"/>
      <c r="AL92" s="247"/>
      <c r="AM92" s="247"/>
      <c r="AN92" s="248" t="s">
        <v>59</v>
      </c>
      <c r="AO92" s="247"/>
      <c r="AP92" s="250"/>
      <c r="AQ92" s="71" t="s">
        <v>60</v>
      </c>
      <c r="AR92" s="36"/>
      <c r="AS92" s="72" t="s">
        <v>61</v>
      </c>
      <c r="AT92" s="73" t="s">
        <v>62</v>
      </c>
      <c r="AU92" s="73" t="s">
        <v>63</v>
      </c>
      <c r="AV92" s="73" t="s">
        <v>64</v>
      </c>
      <c r="AW92" s="73" t="s">
        <v>65</v>
      </c>
      <c r="AX92" s="73" t="s">
        <v>66</v>
      </c>
      <c r="AY92" s="73" t="s">
        <v>67</v>
      </c>
      <c r="AZ92" s="73" t="s">
        <v>68</v>
      </c>
      <c r="BA92" s="73" t="s">
        <v>69</v>
      </c>
      <c r="BB92" s="73" t="s">
        <v>70</v>
      </c>
      <c r="BC92" s="73" t="s">
        <v>71</v>
      </c>
      <c r="BD92" s="74" t="s">
        <v>72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73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4">
        <f>ROUND(SUM(AG95:AG97),2)</f>
        <v>100000</v>
      </c>
      <c r="AH94" s="254"/>
      <c r="AI94" s="254"/>
      <c r="AJ94" s="254"/>
      <c r="AK94" s="254"/>
      <c r="AL94" s="254"/>
      <c r="AM94" s="254"/>
      <c r="AN94" s="255">
        <f>SUM(AG94,AT94)</f>
        <v>115000</v>
      </c>
      <c r="AO94" s="255"/>
      <c r="AP94" s="255"/>
      <c r="AQ94" s="82" t="s">
        <v>1</v>
      </c>
      <c r="AR94" s="83"/>
      <c r="AS94" s="84">
        <f>ROUND(SUM(AS95:AS97),2)</f>
        <v>0</v>
      </c>
      <c r="AT94" s="85">
        <f>ROUND(SUM(AV94:AW94),2)</f>
        <v>15000</v>
      </c>
      <c r="AU94" s="86">
        <f>ROUND(SUM(AU95:AU97),5)</f>
        <v>0</v>
      </c>
      <c r="AV94" s="85">
        <f>ROUND(AZ94*L29,2)</f>
        <v>0</v>
      </c>
      <c r="AW94" s="85">
        <f>ROUND(BA94*L30,2)</f>
        <v>15000</v>
      </c>
      <c r="AX94" s="85">
        <f>ROUND(BB94*L29,2)</f>
        <v>0</v>
      </c>
      <c r="AY94" s="85">
        <f>ROUND(BC94*L30,2)</f>
        <v>0</v>
      </c>
      <c r="AZ94" s="85">
        <f>ROUND(SUM(AZ95:AZ97),2)</f>
        <v>0</v>
      </c>
      <c r="BA94" s="85">
        <f>ROUND(SUM(BA95:BA97),2)</f>
        <v>100000</v>
      </c>
      <c r="BB94" s="85">
        <f>ROUND(SUM(BB95:BB97),2)</f>
        <v>0</v>
      </c>
      <c r="BC94" s="85">
        <f>ROUND(SUM(BC95:BC97),2)</f>
        <v>0</v>
      </c>
      <c r="BD94" s="87">
        <f>ROUND(SUM(BD95:BD97),2)</f>
        <v>0</v>
      </c>
      <c r="BS94" s="88" t="s">
        <v>74</v>
      </c>
      <c r="BT94" s="88" t="s">
        <v>75</v>
      </c>
      <c r="BU94" s="89" t="s">
        <v>76</v>
      </c>
      <c r="BV94" s="88" t="s">
        <v>77</v>
      </c>
      <c r="BW94" s="88" t="s">
        <v>5</v>
      </c>
      <c r="BX94" s="88" t="s">
        <v>78</v>
      </c>
      <c r="CL94" s="88" t="s">
        <v>1</v>
      </c>
    </row>
    <row r="95" spans="1:91" s="7" customFormat="1" ht="24.75" customHeight="1">
      <c r="A95" s="90" t="s">
        <v>79</v>
      </c>
      <c r="B95" s="91"/>
      <c r="C95" s="92"/>
      <c r="D95" s="253" t="s">
        <v>80</v>
      </c>
      <c r="E95" s="253"/>
      <c r="F95" s="253"/>
      <c r="G95" s="253"/>
      <c r="H95" s="253"/>
      <c r="I95" s="93"/>
      <c r="J95" s="253" t="s">
        <v>81</v>
      </c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51">
        <f>'D.1.4.1.1 - Ústřední vytá...'!J30</f>
        <v>100000</v>
      </c>
      <c r="AH95" s="252"/>
      <c r="AI95" s="252"/>
      <c r="AJ95" s="252"/>
      <c r="AK95" s="252"/>
      <c r="AL95" s="252"/>
      <c r="AM95" s="252"/>
      <c r="AN95" s="251">
        <f>SUM(AG95,AT95)</f>
        <v>115000</v>
      </c>
      <c r="AO95" s="252"/>
      <c r="AP95" s="252"/>
      <c r="AQ95" s="94" t="s">
        <v>82</v>
      </c>
      <c r="AR95" s="95"/>
      <c r="AS95" s="96">
        <v>0</v>
      </c>
      <c r="AT95" s="97">
        <f>ROUND(SUM(AV95:AW95),2)</f>
        <v>15000</v>
      </c>
      <c r="AU95" s="98">
        <f>'D.1.4.1.1 - Ústřední vytá...'!P124</f>
        <v>0</v>
      </c>
      <c r="AV95" s="97">
        <f>'D.1.4.1.1 - Ústřední vytá...'!J33</f>
        <v>0</v>
      </c>
      <c r="AW95" s="97">
        <f>'D.1.4.1.1 - Ústřední vytá...'!J34</f>
        <v>15000</v>
      </c>
      <c r="AX95" s="97">
        <f>'D.1.4.1.1 - Ústřední vytá...'!J35</f>
        <v>0</v>
      </c>
      <c r="AY95" s="97">
        <f>'D.1.4.1.1 - Ústřední vytá...'!J36</f>
        <v>0</v>
      </c>
      <c r="AZ95" s="97">
        <f>'D.1.4.1.1 - Ústřední vytá...'!F33</f>
        <v>0</v>
      </c>
      <c r="BA95" s="97">
        <f>'D.1.4.1.1 - Ústřední vytá...'!F34</f>
        <v>100000</v>
      </c>
      <c r="BB95" s="97">
        <f>'D.1.4.1.1 - Ústřední vytá...'!F35</f>
        <v>0</v>
      </c>
      <c r="BC95" s="97">
        <f>'D.1.4.1.1 - Ústřední vytá...'!F36</f>
        <v>0</v>
      </c>
      <c r="BD95" s="99">
        <f>'D.1.4.1.1 - Ústřední vytá...'!F37</f>
        <v>0</v>
      </c>
      <c r="BT95" s="100" t="s">
        <v>83</v>
      </c>
      <c r="BV95" s="100" t="s">
        <v>77</v>
      </c>
      <c r="BW95" s="100" t="s">
        <v>84</v>
      </c>
      <c r="BX95" s="100" t="s">
        <v>5</v>
      </c>
      <c r="CL95" s="100" t="s">
        <v>1</v>
      </c>
      <c r="CM95" s="100" t="s">
        <v>83</v>
      </c>
    </row>
    <row r="96" spans="1:91" s="7" customFormat="1" ht="24.75" customHeight="1">
      <c r="A96" s="90" t="s">
        <v>79</v>
      </c>
      <c r="B96" s="91"/>
      <c r="C96" s="92"/>
      <c r="D96" s="253" t="s">
        <v>85</v>
      </c>
      <c r="E96" s="253"/>
      <c r="F96" s="253"/>
      <c r="G96" s="253"/>
      <c r="H96" s="253"/>
      <c r="I96" s="93"/>
      <c r="J96" s="253" t="s">
        <v>86</v>
      </c>
      <c r="K96" s="253"/>
      <c r="L96" s="253"/>
      <c r="M96" s="253"/>
      <c r="N96" s="253"/>
      <c r="O96" s="253"/>
      <c r="P96" s="253"/>
      <c r="Q96" s="253"/>
      <c r="R96" s="253"/>
      <c r="S96" s="253"/>
      <c r="T96" s="253"/>
      <c r="U96" s="253"/>
      <c r="V96" s="253"/>
      <c r="W96" s="253"/>
      <c r="X96" s="253"/>
      <c r="Y96" s="253"/>
      <c r="Z96" s="253"/>
      <c r="AA96" s="253"/>
      <c r="AB96" s="253"/>
      <c r="AC96" s="253"/>
      <c r="AD96" s="253"/>
      <c r="AE96" s="253"/>
      <c r="AF96" s="253"/>
      <c r="AG96" s="251">
        <f>'D.1.4.1.2 - Plynová zařízení'!J30</f>
        <v>0</v>
      </c>
      <c r="AH96" s="252"/>
      <c r="AI96" s="252"/>
      <c r="AJ96" s="252"/>
      <c r="AK96" s="252"/>
      <c r="AL96" s="252"/>
      <c r="AM96" s="252"/>
      <c r="AN96" s="251">
        <f>SUM(AG96,AT96)</f>
        <v>0</v>
      </c>
      <c r="AO96" s="252"/>
      <c r="AP96" s="252"/>
      <c r="AQ96" s="94" t="s">
        <v>82</v>
      </c>
      <c r="AR96" s="95"/>
      <c r="AS96" s="96">
        <v>0</v>
      </c>
      <c r="AT96" s="97">
        <f>ROUND(SUM(AV96:AW96),2)</f>
        <v>0</v>
      </c>
      <c r="AU96" s="98">
        <f>'D.1.4.1.2 - Plynová zařízení'!P120</f>
        <v>0</v>
      </c>
      <c r="AV96" s="97">
        <f>'D.1.4.1.2 - Plynová zařízení'!J33</f>
        <v>0</v>
      </c>
      <c r="AW96" s="97">
        <f>'D.1.4.1.2 - Plynová zařízení'!J34</f>
        <v>0</v>
      </c>
      <c r="AX96" s="97">
        <f>'D.1.4.1.2 - Plynová zařízení'!J35</f>
        <v>0</v>
      </c>
      <c r="AY96" s="97">
        <f>'D.1.4.1.2 - Plynová zařízení'!J36</f>
        <v>0</v>
      </c>
      <c r="AZ96" s="97">
        <f>'D.1.4.1.2 - Plynová zařízení'!F33</f>
        <v>0</v>
      </c>
      <c r="BA96" s="97">
        <f>'D.1.4.1.2 - Plynová zařízení'!F34</f>
        <v>0</v>
      </c>
      <c r="BB96" s="97">
        <f>'D.1.4.1.2 - Plynová zařízení'!F35</f>
        <v>0</v>
      </c>
      <c r="BC96" s="97">
        <f>'D.1.4.1.2 - Plynová zařízení'!F36</f>
        <v>0</v>
      </c>
      <c r="BD96" s="99">
        <f>'D.1.4.1.2 - Plynová zařízení'!F37</f>
        <v>0</v>
      </c>
      <c r="BT96" s="100" t="s">
        <v>83</v>
      </c>
      <c r="BV96" s="100" t="s">
        <v>77</v>
      </c>
      <c r="BW96" s="100" t="s">
        <v>87</v>
      </c>
      <c r="BX96" s="100" t="s">
        <v>5</v>
      </c>
      <c r="CL96" s="100" t="s">
        <v>1</v>
      </c>
      <c r="CM96" s="100" t="s">
        <v>83</v>
      </c>
    </row>
    <row r="97" spans="1:91" s="7" customFormat="1" ht="24.75" customHeight="1">
      <c r="A97" s="90" t="s">
        <v>79</v>
      </c>
      <c r="B97" s="91"/>
      <c r="C97" s="92"/>
      <c r="D97" s="253" t="s">
        <v>88</v>
      </c>
      <c r="E97" s="253"/>
      <c r="F97" s="253"/>
      <c r="G97" s="253"/>
      <c r="H97" s="253"/>
      <c r="I97" s="93"/>
      <c r="J97" s="253" t="s">
        <v>89</v>
      </c>
      <c r="K97" s="253"/>
      <c r="L97" s="253"/>
      <c r="M97" s="253"/>
      <c r="N97" s="253"/>
      <c r="O97" s="253"/>
      <c r="P97" s="253"/>
      <c r="Q97" s="253"/>
      <c r="R97" s="253"/>
      <c r="S97" s="253"/>
      <c r="T97" s="253"/>
      <c r="U97" s="253"/>
      <c r="V97" s="253"/>
      <c r="W97" s="253"/>
      <c r="X97" s="253"/>
      <c r="Y97" s="253"/>
      <c r="Z97" s="253"/>
      <c r="AA97" s="253"/>
      <c r="AB97" s="253"/>
      <c r="AC97" s="253"/>
      <c r="AD97" s="253"/>
      <c r="AE97" s="253"/>
      <c r="AF97" s="253"/>
      <c r="AG97" s="251">
        <f>'D.1.4.1.3 - ZTI'!J30</f>
        <v>0</v>
      </c>
      <c r="AH97" s="252"/>
      <c r="AI97" s="252"/>
      <c r="AJ97" s="252"/>
      <c r="AK97" s="252"/>
      <c r="AL97" s="252"/>
      <c r="AM97" s="252"/>
      <c r="AN97" s="251">
        <f>SUM(AG97,AT97)</f>
        <v>0</v>
      </c>
      <c r="AO97" s="252"/>
      <c r="AP97" s="252"/>
      <c r="AQ97" s="94" t="s">
        <v>82</v>
      </c>
      <c r="AR97" s="95"/>
      <c r="AS97" s="101">
        <v>0</v>
      </c>
      <c r="AT97" s="102">
        <f>ROUND(SUM(AV97:AW97),2)</f>
        <v>0</v>
      </c>
      <c r="AU97" s="103">
        <f>'D.1.4.1.3 - ZTI'!P123</f>
        <v>0</v>
      </c>
      <c r="AV97" s="102">
        <f>'D.1.4.1.3 - ZTI'!J33</f>
        <v>0</v>
      </c>
      <c r="AW97" s="102">
        <f>'D.1.4.1.3 - ZTI'!J34</f>
        <v>0</v>
      </c>
      <c r="AX97" s="102">
        <f>'D.1.4.1.3 - ZTI'!J35</f>
        <v>0</v>
      </c>
      <c r="AY97" s="102">
        <f>'D.1.4.1.3 - ZTI'!J36</f>
        <v>0</v>
      </c>
      <c r="AZ97" s="102">
        <f>'D.1.4.1.3 - ZTI'!F33</f>
        <v>0</v>
      </c>
      <c r="BA97" s="102">
        <f>'D.1.4.1.3 - ZTI'!F34</f>
        <v>0</v>
      </c>
      <c r="BB97" s="102">
        <f>'D.1.4.1.3 - ZTI'!F35</f>
        <v>0</v>
      </c>
      <c r="BC97" s="102">
        <f>'D.1.4.1.3 - ZTI'!F36</f>
        <v>0</v>
      </c>
      <c r="BD97" s="104">
        <f>'D.1.4.1.3 - ZTI'!F37</f>
        <v>0</v>
      </c>
      <c r="BT97" s="100" t="s">
        <v>83</v>
      </c>
      <c r="BV97" s="100" t="s">
        <v>77</v>
      </c>
      <c r="BW97" s="100" t="s">
        <v>90</v>
      </c>
      <c r="BX97" s="100" t="s">
        <v>5</v>
      </c>
      <c r="CL97" s="100" t="s">
        <v>1</v>
      </c>
      <c r="CM97" s="100" t="s">
        <v>83</v>
      </c>
    </row>
    <row r="98" spans="1:91" s="2" customFormat="1" ht="30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9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36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</sheetData>
  <sheetProtection algorithmName="SHA-512" hashValue="9Q1ZYwv/hX5GsWHY6uNJgYYCZdXQgZ+zVrsqcv0ELFL3B+O5B8ox5QhCDMVMgdLnAEkrPCS2OOk6UArVOUcsrA==" saltValue="rRJiJD5nqmp7FSREZmaaRjoJdjHHEXWKjXQDXFsHdoHDpmNFB/v8WuECpNpUoDRuwZVURJMfNMjmh5477RIbow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D.1.4.1.1 - Ústřední vytá...'!C2" display="/"/>
    <hyperlink ref="A96" location="'D.1.4.1.2 - Plynová zařízení'!C2" display="/"/>
    <hyperlink ref="A97" location="'D.1.4.1.3 - ZTI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5"/>
  <sheetViews>
    <sheetView showGridLines="0" topLeftCell="A227" workbookViewId="0">
      <selection activeCell="I235" sqref="I23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4" t="s">
        <v>84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91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7" t="str">
        <f>'Rekapitulace stavby'!K6</f>
        <v>Rekonstrukce kotelny BD Jeremenkova 19</v>
      </c>
      <c r="F7" s="258"/>
      <c r="G7" s="258"/>
      <c r="H7" s="258"/>
      <c r="L7" s="17"/>
    </row>
    <row r="8" spans="1:46" s="2" customFormat="1" ht="12" customHeight="1">
      <c r="A8" s="31"/>
      <c r="B8" s="36"/>
      <c r="C8" s="31"/>
      <c r="D8" s="109" t="s">
        <v>92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9" t="s">
        <v>93</v>
      </c>
      <c r="F9" s="260"/>
      <c r="G9" s="260"/>
      <c r="H9" s="260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10. 3. 2023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1" t="str">
        <f>'Rekapitulace stavby'!E14</f>
        <v>Vyplň údaj</v>
      </c>
      <c r="F18" s="262"/>
      <c r="G18" s="262"/>
      <c r="H18" s="262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31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34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3" t="s">
        <v>1</v>
      </c>
      <c r="F27" s="263"/>
      <c r="G27" s="263"/>
      <c r="H27" s="263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31"/>
      <c r="J30" s="117">
        <f>ROUND(J124, 2)</f>
        <v>100000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8" t="s">
        <v>36</v>
      </c>
      <c r="J32" s="118" t="s">
        <v>38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39</v>
      </c>
      <c r="E33" s="109" t="s">
        <v>40</v>
      </c>
      <c r="F33" s="120">
        <f>ROUND((SUM(BE124:BE234)),  2)</f>
        <v>0</v>
      </c>
      <c r="G33" s="31"/>
      <c r="H33" s="31"/>
      <c r="I33" s="121">
        <v>0.21</v>
      </c>
      <c r="J33" s="120">
        <f>ROUND(((SUM(BE124:BE234))*I33),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41</v>
      </c>
      <c r="F34" s="120">
        <f>ROUND((SUM(BF124:BF234)),  2)</f>
        <v>100000</v>
      </c>
      <c r="G34" s="31"/>
      <c r="H34" s="31"/>
      <c r="I34" s="121">
        <v>0.15</v>
      </c>
      <c r="J34" s="120">
        <f>ROUND(((SUM(BF124:BF234))*I34),  2)</f>
        <v>15000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42</v>
      </c>
      <c r="F35" s="120">
        <f>ROUND((SUM(BG124:BG234)),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43</v>
      </c>
      <c r="F36" s="120">
        <f>ROUND((SUM(BH124:BH234)),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44</v>
      </c>
      <c r="F37" s="120">
        <f>ROUND((SUM(BI124:BI234)),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45</v>
      </c>
      <c r="E39" s="124"/>
      <c r="F39" s="124"/>
      <c r="G39" s="125" t="s">
        <v>46</v>
      </c>
      <c r="H39" s="126" t="s">
        <v>47</v>
      </c>
      <c r="I39" s="124"/>
      <c r="J39" s="127">
        <f>SUM(J30:J37)</f>
        <v>115000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48</v>
      </c>
      <c r="E50" s="130"/>
      <c r="F50" s="130"/>
      <c r="G50" s="129" t="s">
        <v>49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50</v>
      </c>
      <c r="E61" s="132"/>
      <c r="F61" s="133" t="s">
        <v>51</v>
      </c>
      <c r="G61" s="131" t="s">
        <v>50</v>
      </c>
      <c r="H61" s="132"/>
      <c r="I61" s="132"/>
      <c r="J61" s="134" t="s">
        <v>51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52</v>
      </c>
      <c r="E65" s="135"/>
      <c r="F65" s="135"/>
      <c r="G65" s="129" t="s">
        <v>53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50</v>
      </c>
      <c r="E76" s="132"/>
      <c r="F76" s="133" t="s">
        <v>51</v>
      </c>
      <c r="G76" s="131" t="s">
        <v>50</v>
      </c>
      <c r="H76" s="132"/>
      <c r="I76" s="132"/>
      <c r="J76" s="134" t="s">
        <v>51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4" t="str">
        <f>E7</f>
        <v>Rekonstrukce kotelny BD Jeremenkova 19</v>
      </c>
      <c r="F85" s="265"/>
      <c r="G85" s="265"/>
      <c r="H85" s="26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5" t="str">
        <f>E9</f>
        <v>D.1.4.1.1 - Ústřední vytápění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Šumperk</v>
      </c>
      <c r="G89" s="33"/>
      <c r="H89" s="33"/>
      <c r="I89" s="26" t="s">
        <v>22</v>
      </c>
      <c r="J89" s="63" t="str">
        <f>IF(J12="","",J12)</f>
        <v>10. 3. 2023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3"/>
      <c r="E91" s="33"/>
      <c r="F91" s="24" t="str">
        <f>E15</f>
        <v>Město Šumperk</v>
      </c>
      <c r="G91" s="33"/>
      <c r="H91" s="33"/>
      <c r="I91" s="26" t="s">
        <v>30</v>
      </c>
      <c r="J91" s="29" t="str">
        <f>E21</f>
        <v>Ing. Kateřina Juránková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Ing. Kateřina Juránková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95</v>
      </c>
      <c r="D94" s="141"/>
      <c r="E94" s="141"/>
      <c r="F94" s="141"/>
      <c r="G94" s="141"/>
      <c r="H94" s="141"/>
      <c r="I94" s="141"/>
      <c r="J94" s="142" t="s">
        <v>96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97</v>
      </c>
      <c r="D96" s="33"/>
      <c r="E96" s="33"/>
      <c r="F96" s="33"/>
      <c r="G96" s="33"/>
      <c r="H96" s="33"/>
      <c r="I96" s="33"/>
      <c r="J96" s="81">
        <f>J124</f>
        <v>100000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98</v>
      </c>
    </row>
    <row r="97" spans="1:31" s="9" customFormat="1" ht="24.95" customHeight="1">
      <c r="B97" s="144"/>
      <c r="C97" s="145"/>
      <c r="D97" s="146" t="s">
        <v>99</v>
      </c>
      <c r="E97" s="147"/>
      <c r="F97" s="147"/>
      <c r="G97" s="147"/>
      <c r="H97" s="147"/>
      <c r="I97" s="147"/>
      <c r="J97" s="148">
        <f>J125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100</v>
      </c>
      <c r="E98" s="153"/>
      <c r="F98" s="153"/>
      <c r="G98" s="153"/>
      <c r="H98" s="153"/>
      <c r="I98" s="153"/>
      <c r="J98" s="154">
        <f>J126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101</v>
      </c>
      <c r="E99" s="153"/>
      <c r="F99" s="153"/>
      <c r="G99" s="153"/>
      <c r="H99" s="153"/>
      <c r="I99" s="153"/>
      <c r="J99" s="154">
        <f>J134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102</v>
      </c>
      <c r="E100" s="153"/>
      <c r="F100" s="153"/>
      <c r="G100" s="153"/>
      <c r="H100" s="153"/>
      <c r="I100" s="153"/>
      <c r="J100" s="154">
        <f>J156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103</v>
      </c>
      <c r="E101" s="153"/>
      <c r="F101" s="153"/>
      <c r="G101" s="153"/>
      <c r="H101" s="153"/>
      <c r="I101" s="153"/>
      <c r="J101" s="154">
        <f>J179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104</v>
      </c>
      <c r="E102" s="153"/>
      <c r="F102" s="153"/>
      <c r="G102" s="153"/>
      <c r="H102" s="153"/>
      <c r="I102" s="153"/>
      <c r="J102" s="154">
        <f>J190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105</v>
      </c>
      <c r="E103" s="153"/>
      <c r="F103" s="153"/>
      <c r="G103" s="153"/>
      <c r="H103" s="153"/>
      <c r="I103" s="153"/>
      <c r="J103" s="154">
        <f>J214</f>
        <v>0</v>
      </c>
      <c r="K103" s="151"/>
      <c r="L103" s="155"/>
    </row>
    <row r="104" spans="1:31" s="9" customFormat="1" ht="24.95" customHeight="1">
      <c r="B104" s="144"/>
      <c r="C104" s="145"/>
      <c r="D104" s="146" t="s">
        <v>106</v>
      </c>
      <c r="E104" s="147"/>
      <c r="F104" s="147"/>
      <c r="G104" s="147"/>
      <c r="H104" s="147"/>
      <c r="I104" s="147"/>
      <c r="J104" s="148">
        <f>J227</f>
        <v>100000</v>
      </c>
      <c r="K104" s="145"/>
      <c r="L104" s="149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107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64" t="str">
        <f>E7</f>
        <v>Rekonstrukce kotelny BD Jeremenkova 19</v>
      </c>
      <c r="F114" s="265"/>
      <c r="G114" s="265"/>
      <c r="H114" s="265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92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35" t="str">
        <f>E9</f>
        <v>D.1.4.1.1 - Ústřední vytápění</v>
      </c>
      <c r="F116" s="266"/>
      <c r="G116" s="266"/>
      <c r="H116" s="266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>Šumperk</v>
      </c>
      <c r="G118" s="33"/>
      <c r="H118" s="33"/>
      <c r="I118" s="26" t="s">
        <v>22</v>
      </c>
      <c r="J118" s="63" t="str">
        <f>IF(J12="","",J12)</f>
        <v>10. 3. 2023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25.7" customHeight="1">
      <c r="A120" s="31"/>
      <c r="B120" s="32"/>
      <c r="C120" s="26" t="s">
        <v>24</v>
      </c>
      <c r="D120" s="33"/>
      <c r="E120" s="33"/>
      <c r="F120" s="24" t="str">
        <f>E15</f>
        <v>Město Šumperk</v>
      </c>
      <c r="G120" s="33"/>
      <c r="H120" s="33"/>
      <c r="I120" s="26" t="s">
        <v>30</v>
      </c>
      <c r="J120" s="29" t="str">
        <f>E21</f>
        <v>Ing. Kateřina Juránková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5.7" customHeight="1">
      <c r="A121" s="31"/>
      <c r="B121" s="32"/>
      <c r="C121" s="26" t="s">
        <v>28</v>
      </c>
      <c r="D121" s="33"/>
      <c r="E121" s="33"/>
      <c r="F121" s="24" t="str">
        <f>IF(E18="","",E18)</f>
        <v>Vyplň údaj</v>
      </c>
      <c r="G121" s="33"/>
      <c r="H121" s="33"/>
      <c r="I121" s="26" t="s">
        <v>33</v>
      </c>
      <c r="J121" s="29" t="str">
        <f>E24</f>
        <v>Ing. Kateřina Juránková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56"/>
      <c r="B123" s="157"/>
      <c r="C123" s="158" t="s">
        <v>108</v>
      </c>
      <c r="D123" s="159" t="s">
        <v>60</v>
      </c>
      <c r="E123" s="159" t="s">
        <v>56</v>
      </c>
      <c r="F123" s="159" t="s">
        <v>57</v>
      </c>
      <c r="G123" s="159" t="s">
        <v>109</v>
      </c>
      <c r="H123" s="159" t="s">
        <v>110</v>
      </c>
      <c r="I123" s="159" t="s">
        <v>111</v>
      </c>
      <c r="J123" s="160" t="s">
        <v>96</v>
      </c>
      <c r="K123" s="161" t="s">
        <v>112</v>
      </c>
      <c r="L123" s="162"/>
      <c r="M123" s="72" t="s">
        <v>1</v>
      </c>
      <c r="N123" s="73" t="s">
        <v>39</v>
      </c>
      <c r="O123" s="73" t="s">
        <v>113</v>
      </c>
      <c r="P123" s="73" t="s">
        <v>114</v>
      </c>
      <c r="Q123" s="73" t="s">
        <v>115</v>
      </c>
      <c r="R123" s="73" t="s">
        <v>116</v>
      </c>
      <c r="S123" s="73" t="s">
        <v>117</v>
      </c>
      <c r="T123" s="74" t="s">
        <v>118</v>
      </c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</row>
    <row r="124" spans="1:65" s="2" customFormat="1" ht="22.9" customHeight="1">
      <c r="A124" s="31"/>
      <c r="B124" s="32"/>
      <c r="C124" s="79" t="s">
        <v>119</v>
      </c>
      <c r="D124" s="33"/>
      <c r="E124" s="33"/>
      <c r="F124" s="33"/>
      <c r="G124" s="33"/>
      <c r="H124" s="33"/>
      <c r="I124" s="33"/>
      <c r="J124" s="163">
        <f>BK124</f>
        <v>100000</v>
      </c>
      <c r="K124" s="33"/>
      <c r="L124" s="36"/>
      <c r="M124" s="75"/>
      <c r="N124" s="164"/>
      <c r="O124" s="76"/>
      <c r="P124" s="165">
        <f>P125+P227</f>
        <v>0</v>
      </c>
      <c r="Q124" s="76"/>
      <c r="R124" s="165">
        <f>R125+R227</f>
        <v>1.8616827980999999</v>
      </c>
      <c r="S124" s="76"/>
      <c r="T124" s="166">
        <f>T125+T227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74</v>
      </c>
      <c r="AU124" s="14" t="s">
        <v>98</v>
      </c>
      <c r="BK124" s="167">
        <f>BK125+BK227</f>
        <v>100000</v>
      </c>
    </row>
    <row r="125" spans="1:65" s="12" customFormat="1" ht="25.9" customHeight="1">
      <c r="B125" s="168"/>
      <c r="C125" s="169"/>
      <c r="D125" s="170" t="s">
        <v>74</v>
      </c>
      <c r="E125" s="171" t="s">
        <v>120</v>
      </c>
      <c r="F125" s="171" t="s">
        <v>121</v>
      </c>
      <c r="G125" s="169"/>
      <c r="H125" s="169"/>
      <c r="I125" s="172"/>
      <c r="J125" s="173">
        <f>BK125</f>
        <v>0</v>
      </c>
      <c r="K125" s="169"/>
      <c r="L125" s="174"/>
      <c r="M125" s="175"/>
      <c r="N125" s="176"/>
      <c r="O125" s="176"/>
      <c r="P125" s="177">
        <f>P126+P134+P156+P179+P190+P214</f>
        <v>0</v>
      </c>
      <c r="Q125" s="176"/>
      <c r="R125" s="177">
        <f>R126+R134+R156+R179+R190+R214</f>
        <v>1.8616827980999999</v>
      </c>
      <c r="S125" s="176"/>
      <c r="T125" s="178">
        <f>T126+T134+T156+T179+T190+T214</f>
        <v>0</v>
      </c>
      <c r="AR125" s="179" t="s">
        <v>122</v>
      </c>
      <c r="AT125" s="180" t="s">
        <v>74</v>
      </c>
      <c r="AU125" s="180" t="s">
        <v>75</v>
      </c>
      <c r="AY125" s="179" t="s">
        <v>123</v>
      </c>
      <c r="BK125" s="181">
        <f>BK126+BK134+BK156+BK179+BK190+BK214</f>
        <v>0</v>
      </c>
    </row>
    <row r="126" spans="1:65" s="12" customFormat="1" ht="22.9" customHeight="1">
      <c r="B126" s="168"/>
      <c r="C126" s="169"/>
      <c r="D126" s="170" t="s">
        <v>74</v>
      </c>
      <c r="E126" s="182" t="s">
        <v>124</v>
      </c>
      <c r="F126" s="182" t="s">
        <v>125</v>
      </c>
      <c r="G126" s="169"/>
      <c r="H126" s="169"/>
      <c r="I126" s="172"/>
      <c r="J126" s="183">
        <f>BK126</f>
        <v>0</v>
      </c>
      <c r="K126" s="169"/>
      <c r="L126" s="174"/>
      <c r="M126" s="175"/>
      <c r="N126" s="176"/>
      <c r="O126" s="176"/>
      <c r="P126" s="177">
        <f>SUM(P127:P133)</f>
        <v>0</v>
      </c>
      <c r="Q126" s="176"/>
      <c r="R126" s="177">
        <f>SUM(R127:R133)</f>
        <v>0.17729652000000001</v>
      </c>
      <c r="S126" s="176"/>
      <c r="T126" s="178">
        <f>SUM(T127:T133)</f>
        <v>0</v>
      </c>
      <c r="AR126" s="179" t="s">
        <v>122</v>
      </c>
      <c r="AT126" s="180" t="s">
        <v>74</v>
      </c>
      <c r="AU126" s="180" t="s">
        <v>83</v>
      </c>
      <c r="AY126" s="179" t="s">
        <v>123</v>
      </c>
      <c r="BK126" s="181">
        <f>SUM(BK127:BK133)</f>
        <v>0</v>
      </c>
    </row>
    <row r="127" spans="1:65" s="2" customFormat="1" ht="33" customHeight="1">
      <c r="A127" s="31"/>
      <c r="B127" s="32"/>
      <c r="C127" s="184" t="s">
        <v>83</v>
      </c>
      <c r="D127" s="184" t="s">
        <v>126</v>
      </c>
      <c r="E127" s="185" t="s">
        <v>127</v>
      </c>
      <c r="F127" s="186" t="s">
        <v>128</v>
      </c>
      <c r="G127" s="187" t="s">
        <v>129</v>
      </c>
      <c r="H127" s="188">
        <v>45</v>
      </c>
      <c r="I127" s="189"/>
      <c r="J127" s="190">
        <f t="shared" ref="J127:J133" si="0">ROUND(I127*H127,2)</f>
        <v>0</v>
      </c>
      <c r="K127" s="191"/>
      <c r="L127" s="36"/>
      <c r="M127" s="192" t="s">
        <v>1</v>
      </c>
      <c r="N127" s="193" t="s">
        <v>41</v>
      </c>
      <c r="O127" s="68"/>
      <c r="P127" s="194">
        <f t="shared" ref="P127:P133" si="1">O127*H127</f>
        <v>0</v>
      </c>
      <c r="Q127" s="194">
        <v>3.72E-6</v>
      </c>
      <c r="R127" s="194">
        <f t="shared" ref="R127:R133" si="2">Q127*H127</f>
        <v>1.674E-4</v>
      </c>
      <c r="S127" s="194">
        <v>0</v>
      </c>
      <c r="T127" s="195">
        <f t="shared" ref="T127:T133" si="3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130</v>
      </c>
      <c r="AT127" s="196" t="s">
        <v>126</v>
      </c>
      <c r="AU127" s="196" t="s">
        <v>122</v>
      </c>
      <c r="AY127" s="14" t="s">
        <v>123</v>
      </c>
      <c r="BE127" s="197">
        <f t="shared" ref="BE127:BE133" si="4">IF(N127="základní",J127,0)</f>
        <v>0</v>
      </c>
      <c r="BF127" s="197">
        <f t="shared" ref="BF127:BF133" si="5">IF(N127="snížená",J127,0)</f>
        <v>0</v>
      </c>
      <c r="BG127" s="197">
        <f t="shared" ref="BG127:BG133" si="6">IF(N127="zákl. přenesená",J127,0)</f>
        <v>0</v>
      </c>
      <c r="BH127" s="197">
        <f t="shared" ref="BH127:BH133" si="7">IF(N127="sníž. přenesená",J127,0)</f>
        <v>0</v>
      </c>
      <c r="BI127" s="197">
        <f t="shared" ref="BI127:BI133" si="8">IF(N127="nulová",J127,0)</f>
        <v>0</v>
      </c>
      <c r="BJ127" s="14" t="s">
        <v>122</v>
      </c>
      <c r="BK127" s="197">
        <f t="shared" ref="BK127:BK133" si="9">ROUND(I127*H127,2)</f>
        <v>0</v>
      </c>
      <c r="BL127" s="14" t="s">
        <v>130</v>
      </c>
      <c r="BM127" s="196" t="s">
        <v>131</v>
      </c>
    </row>
    <row r="128" spans="1:65" s="2" customFormat="1" ht="33" customHeight="1">
      <c r="A128" s="31"/>
      <c r="B128" s="32"/>
      <c r="C128" s="184" t="s">
        <v>122</v>
      </c>
      <c r="D128" s="184" t="s">
        <v>126</v>
      </c>
      <c r="E128" s="185" t="s">
        <v>132</v>
      </c>
      <c r="F128" s="186" t="s">
        <v>133</v>
      </c>
      <c r="G128" s="187" t="s">
        <v>129</v>
      </c>
      <c r="H128" s="188">
        <v>49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41</v>
      </c>
      <c r="O128" s="68"/>
      <c r="P128" s="194">
        <f t="shared" si="1"/>
        <v>0</v>
      </c>
      <c r="Q128" s="194">
        <v>1.488E-5</v>
      </c>
      <c r="R128" s="194">
        <f t="shared" si="2"/>
        <v>7.2911999999999999E-4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130</v>
      </c>
      <c r="AT128" s="196" t="s">
        <v>126</v>
      </c>
      <c r="AU128" s="196" t="s">
        <v>122</v>
      </c>
      <c r="AY128" s="14" t="s">
        <v>123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122</v>
      </c>
      <c r="BK128" s="197">
        <f t="shared" si="9"/>
        <v>0</v>
      </c>
      <c r="BL128" s="14" t="s">
        <v>130</v>
      </c>
      <c r="BM128" s="196" t="s">
        <v>134</v>
      </c>
    </row>
    <row r="129" spans="1:65" s="2" customFormat="1" ht="24.2" customHeight="1">
      <c r="A129" s="31"/>
      <c r="B129" s="32"/>
      <c r="C129" s="198" t="s">
        <v>135</v>
      </c>
      <c r="D129" s="198" t="s">
        <v>136</v>
      </c>
      <c r="E129" s="199" t="s">
        <v>137</v>
      </c>
      <c r="F129" s="200" t="s">
        <v>138</v>
      </c>
      <c r="G129" s="201" t="s">
        <v>129</v>
      </c>
      <c r="H129" s="202">
        <v>35</v>
      </c>
      <c r="I129" s="203"/>
      <c r="J129" s="204">
        <f t="shared" si="0"/>
        <v>0</v>
      </c>
      <c r="K129" s="205"/>
      <c r="L129" s="206"/>
      <c r="M129" s="207" t="s">
        <v>1</v>
      </c>
      <c r="N129" s="208" t="s">
        <v>41</v>
      </c>
      <c r="O129" s="68"/>
      <c r="P129" s="194">
        <f t="shared" si="1"/>
        <v>0</v>
      </c>
      <c r="Q129" s="194">
        <v>7.2000000000000005E-4</v>
      </c>
      <c r="R129" s="194">
        <f t="shared" si="2"/>
        <v>2.52E-2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139</v>
      </c>
      <c r="AT129" s="196" t="s">
        <v>136</v>
      </c>
      <c r="AU129" s="196" t="s">
        <v>122</v>
      </c>
      <c r="AY129" s="14" t="s">
        <v>123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122</v>
      </c>
      <c r="BK129" s="197">
        <f t="shared" si="9"/>
        <v>0</v>
      </c>
      <c r="BL129" s="14" t="s">
        <v>130</v>
      </c>
      <c r="BM129" s="196" t="s">
        <v>140</v>
      </c>
    </row>
    <row r="130" spans="1:65" s="2" customFormat="1" ht="24.2" customHeight="1">
      <c r="A130" s="31"/>
      <c r="B130" s="32"/>
      <c r="C130" s="198" t="s">
        <v>141</v>
      </c>
      <c r="D130" s="198" t="s">
        <v>136</v>
      </c>
      <c r="E130" s="199" t="s">
        <v>142</v>
      </c>
      <c r="F130" s="200" t="s">
        <v>143</v>
      </c>
      <c r="G130" s="201" t="s">
        <v>129</v>
      </c>
      <c r="H130" s="202">
        <v>10</v>
      </c>
      <c r="I130" s="203"/>
      <c r="J130" s="204">
        <f t="shared" si="0"/>
        <v>0</v>
      </c>
      <c r="K130" s="205"/>
      <c r="L130" s="206"/>
      <c r="M130" s="207" t="s">
        <v>1</v>
      </c>
      <c r="N130" s="208" t="s">
        <v>41</v>
      </c>
      <c r="O130" s="68"/>
      <c r="P130" s="194">
        <f t="shared" si="1"/>
        <v>0</v>
      </c>
      <c r="Q130" s="194">
        <v>1.2099999999999999E-3</v>
      </c>
      <c r="R130" s="194">
        <f t="shared" si="2"/>
        <v>1.21E-2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139</v>
      </c>
      <c r="AT130" s="196" t="s">
        <v>136</v>
      </c>
      <c r="AU130" s="196" t="s">
        <v>122</v>
      </c>
      <c r="AY130" s="14" t="s">
        <v>123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122</v>
      </c>
      <c r="BK130" s="197">
        <f t="shared" si="9"/>
        <v>0</v>
      </c>
      <c r="BL130" s="14" t="s">
        <v>130</v>
      </c>
      <c r="BM130" s="196" t="s">
        <v>144</v>
      </c>
    </row>
    <row r="131" spans="1:65" s="2" customFormat="1" ht="24.2" customHeight="1">
      <c r="A131" s="31"/>
      <c r="B131" s="32"/>
      <c r="C131" s="198" t="s">
        <v>145</v>
      </c>
      <c r="D131" s="198" t="s">
        <v>136</v>
      </c>
      <c r="E131" s="199" t="s">
        <v>146</v>
      </c>
      <c r="F131" s="200" t="s">
        <v>147</v>
      </c>
      <c r="G131" s="201" t="s">
        <v>129</v>
      </c>
      <c r="H131" s="202">
        <v>10</v>
      </c>
      <c r="I131" s="203"/>
      <c r="J131" s="204">
        <f t="shared" si="0"/>
        <v>0</v>
      </c>
      <c r="K131" s="205"/>
      <c r="L131" s="206"/>
      <c r="M131" s="207" t="s">
        <v>1</v>
      </c>
      <c r="N131" s="208" t="s">
        <v>41</v>
      </c>
      <c r="O131" s="68"/>
      <c r="P131" s="194">
        <f t="shared" si="1"/>
        <v>0</v>
      </c>
      <c r="Q131" s="194">
        <v>1.5E-3</v>
      </c>
      <c r="R131" s="194">
        <f t="shared" si="2"/>
        <v>1.4999999999999999E-2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139</v>
      </c>
      <c r="AT131" s="196" t="s">
        <v>136</v>
      </c>
      <c r="AU131" s="196" t="s">
        <v>122</v>
      </c>
      <c r="AY131" s="14" t="s">
        <v>123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122</v>
      </c>
      <c r="BK131" s="197">
        <f t="shared" si="9"/>
        <v>0</v>
      </c>
      <c r="BL131" s="14" t="s">
        <v>130</v>
      </c>
      <c r="BM131" s="196" t="s">
        <v>148</v>
      </c>
    </row>
    <row r="132" spans="1:65" s="2" customFormat="1" ht="24.2" customHeight="1">
      <c r="A132" s="31"/>
      <c r="B132" s="32"/>
      <c r="C132" s="198" t="s">
        <v>149</v>
      </c>
      <c r="D132" s="198" t="s">
        <v>136</v>
      </c>
      <c r="E132" s="199" t="s">
        <v>150</v>
      </c>
      <c r="F132" s="200" t="s">
        <v>151</v>
      </c>
      <c r="G132" s="201" t="s">
        <v>129</v>
      </c>
      <c r="H132" s="202">
        <v>35</v>
      </c>
      <c r="I132" s="203"/>
      <c r="J132" s="204">
        <f t="shared" si="0"/>
        <v>0</v>
      </c>
      <c r="K132" s="205"/>
      <c r="L132" s="206"/>
      <c r="M132" s="207" t="s">
        <v>1</v>
      </c>
      <c r="N132" s="208" t="s">
        <v>41</v>
      </c>
      <c r="O132" s="68"/>
      <c r="P132" s="194">
        <f t="shared" si="1"/>
        <v>0</v>
      </c>
      <c r="Q132" s="194">
        <v>3.0999999999999999E-3</v>
      </c>
      <c r="R132" s="194">
        <f t="shared" si="2"/>
        <v>0.1085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139</v>
      </c>
      <c r="AT132" s="196" t="s">
        <v>136</v>
      </c>
      <c r="AU132" s="196" t="s">
        <v>122</v>
      </c>
      <c r="AY132" s="14" t="s">
        <v>123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122</v>
      </c>
      <c r="BK132" s="197">
        <f t="shared" si="9"/>
        <v>0</v>
      </c>
      <c r="BL132" s="14" t="s">
        <v>130</v>
      </c>
      <c r="BM132" s="196" t="s">
        <v>152</v>
      </c>
    </row>
    <row r="133" spans="1:65" s="2" customFormat="1" ht="24.2" customHeight="1">
      <c r="A133" s="31"/>
      <c r="B133" s="32"/>
      <c r="C133" s="198" t="s">
        <v>153</v>
      </c>
      <c r="D133" s="198" t="s">
        <v>136</v>
      </c>
      <c r="E133" s="199" t="s">
        <v>154</v>
      </c>
      <c r="F133" s="200" t="s">
        <v>155</v>
      </c>
      <c r="G133" s="201" t="s">
        <v>129</v>
      </c>
      <c r="H133" s="202">
        <v>4</v>
      </c>
      <c r="I133" s="203"/>
      <c r="J133" s="204">
        <f t="shared" si="0"/>
        <v>0</v>
      </c>
      <c r="K133" s="205"/>
      <c r="L133" s="206"/>
      <c r="M133" s="207" t="s">
        <v>1</v>
      </c>
      <c r="N133" s="208" t="s">
        <v>41</v>
      </c>
      <c r="O133" s="68"/>
      <c r="P133" s="194">
        <f t="shared" si="1"/>
        <v>0</v>
      </c>
      <c r="Q133" s="194">
        <v>3.8999999999999998E-3</v>
      </c>
      <c r="R133" s="194">
        <f t="shared" si="2"/>
        <v>1.5599999999999999E-2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139</v>
      </c>
      <c r="AT133" s="196" t="s">
        <v>136</v>
      </c>
      <c r="AU133" s="196" t="s">
        <v>122</v>
      </c>
      <c r="AY133" s="14" t="s">
        <v>123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122</v>
      </c>
      <c r="BK133" s="197">
        <f t="shared" si="9"/>
        <v>0</v>
      </c>
      <c r="BL133" s="14" t="s">
        <v>130</v>
      </c>
      <c r="BM133" s="196" t="s">
        <v>156</v>
      </c>
    </row>
    <row r="134" spans="1:65" s="12" customFormat="1" ht="22.9" customHeight="1">
      <c r="B134" s="168"/>
      <c r="C134" s="169"/>
      <c r="D134" s="170" t="s">
        <v>74</v>
      </c>
      <c r="E134" s="182" t="s">
        <v>157</v>
      </c>
      <c r="F134" s="182" t="s">
        <v>158</v>
      </c>
      <c r="G134" s="169"/>
      <c r="H134" s="169"/>
      <c r="I134" s="172"/>
      <c r="J134" s="183">
        <f>BK134</f>
        <v>0</v>
      </c>
      <c r="K134" s="169"/>
      <c r="L134" s="174"/>
      <c r="M134" s="175"/>
      <c r="N134" s="176"/>
      <c r="O134" s="176"/>
      <c r="P134" s="177">
        <f>SUM(P135:P155)</f>
        <v>0</v>
      </c>
      <c r="Q134" s="176"/>
      <c r="R134" s="177">
        <f>SUM(R135:R155)</f>
        <v>0</v>
      </c>
      <c r="S134" s="176"/>
      <c r="T134" s="178">
        <f>SUM(T135:T155)</f>
        <v>0</v>
      </c>
      <c r="AR134" s="179" t="s">
        <v>122</v>
      </c>
      <c r="AT134" s="180" t="s">
        <v>74</v>
      </c>
      <c r="AU134" s="180" t="s">
        <v>83</v>
      </c>
      <c r="AY134" s="179" t="s">
        <v>123</v>
      </c>
      <c r="BK134" s="181">
        <f>SUM(BK135:BK155)</f>
        <v>0</v>
      </c>
    </row>
    <row r="135" spans="1:65" s="2" customFormat="1" ht="66.75" customHeight="1">
      <c r="A135" s="31"/>
      <c r="B135" s="32"/>
      <c r="C135" s="198" t="s">
        <v>159</v>
      </c>
      <c r="D135" s="198" t="s">
        <v>136</v>
      </c>
      <c r="E135" s="199" t="s">
        <v>160</v>
      </c>
      <c r="F135" s="200" t="s">
        <v>161</v>
      </c>
      <c r="G135" s="201" t="s">
        <v>162</v>
      </c>
      <c r="H135" s="202">
        <v>1</v>
      </c>
      <c r="I135" s="203"/>
      <c r="J135" s="204">
        <f t="shared" ref="J135:J155" si="10">ROUND(I135*H135,2)</f>
        <v>0</v>
      </c>
      <c r="K135" s="205"/>
      <c r="L135" s="206"/>
      <c r="M135" s="207" t="s">
        <v>1</v>
      </c>
      <c r="N135" s="208" t="s">
        <v>41</v>
      </c>
      <c r="O135" s="68"/>
      <c r="P135" s="194">
        <f t="shared" ref="P135:P155" si="11">O135*H135</f>
        <v>0</v>
      </c>
      <c r="Q135" s="194">
        <v>0</v>
      </c>
      <c r="R135" s="194">
        <f t="shared" ref="R135:R155" si="12">Q135*H135</f>
        <v>0</v>
      </c>
      <c r="S135" s="194">
        <v>0</v>
      </c>
      <c r="T135" s="195">
        <f t="shared" ref="T135:T155" si="13"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139</v>
      </c>
      <c r="AT135" s="196" t="s">
        <v>136</v>
      </c>
      <c r="AU135" s="196" t="s">
        <v>122</v>
      </c>
      <c r="AY135" s="14" t="s">
        <v>123</v>
      </c>
      <c r="BE135" s="197">
        <f t="shared" ref="BE135:BE155" si="14">IF(N135="základní",J135,0)</f>
        <v>0</v>
      </c>
      <c r="BF135" s="197">
        <f t="shared" ref="BF135:BF155" si="15">IF(N135="snížená",J135,0)</f>
        <v>0</v>
      </c>
      <c r="BG135" s="197">
        <f t="shared" ref="BG135:BG155" si="16">IF(N135="zákl. přenesená",J135,0)</f>
        <v>0</v>
      </c>
      <c r="BH135" s="197">
        <f t="shared" ref="BH135:BH155" si="17">IF(N135="sníž. přenesená",J135,0)</f>
        <v>0</v>
      </c>
      <c r="BI135" s="197">
        <f t="shared" ref="BI135:BI155" si="18">IF(N135="nulová",J135,0)</f>
        <v>0</v>
      </c>
      <c r="BJ135" s="14" t="s">
        <v>122</v>
      </c>
      <c r="BK135" s="197">
        <f t="shared" ref="BK135:BK155" si="19">ROUND(I135*H135,2)</f>
        <v>0</v>
      </c>
      <c r="BL135" s="14" t="s">
        <v>130</v>
      </c>
      <c r="BM135" s="196" t="s">
        <v>163</v>
      </c>
    </row>
    <row r="136" spans="1:65" s="2" customFormat="1" ht="66.75" customHeight="1">
      <c r="A136" s="31"/>
      <c r="B136" s="32"/>
      <c r="C136" s="198" t="s">
        <v>164</v>
      </c>
      <c r="D136" s="198" t="s">
        <v>136</v>
      </c>
      <c r="E136" s="199" t="s">
        <v>165</v>
      </c>
      <c r="F136" s="200" t="s">
        <v>166</v>
      </c>
      <c r="G136" s="201" t="s">
        <v>162</v>
      </c>
      <c r="H136" s="202">
        <v>1</v>
      </c>
      <c r="I136" s="203"/>
      <c r="J136" s="204">
        <f t="shared" si="10"/>
        <v>0</v>
      </c>
      <c r="K136" s="205"/>
      <c r="L136" s="206"/>
      <c r="M136" s="207" t="s">
        <v>1</v>
      </c>
      <c r="N136" s="208" t="s">
        <v>41</v>
      </c>
      <c r="O136" s="68"/>
      <c r="P136" s="194">
        <f t="shared" si="11"/>
        <v>0</v>
      </c>
      <c r="Q136" s="194">
        <v>0</v>
      </c>
      <c r="R136" s="194">
        <f t="shared" si="12"/>
        <v>0</v>
      </c>
      <c r="S136" s="194">
        <v>0</v>
      </c>
      <c r="T136" s="195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139</v>
      </c>
      <c r="AT136" s="196" t="s">
        <v>136</v>
      </c>
      <c r="AU136" s="196" t="s">
        <v>122</v>
      </c>
      <c r="AY136" s="14" t="s">
        <v>123</v>
      </c>
      <c r="BE136" s="197">
        <f t="shared" si="14"/>
        <v>0</v>
      </c>
      <c r="BF136" s="197">
        <f t="shared" si="15"/>
        <v>0</v>
      </c>
      <c r="BG136" s="197">
        <f t="shared" si="16"/>
        <v>0</v>
      </c>
      <c r="BH136" s="197">
        <f t="shared" si="17"/>
        <v>0</v>
      </c>
      <c r="BI136" s="197">
        <f t="shared" si="18"/>
        <v>0</v>
      </c>
      <c r="BJ136" s="14" t="s">
        <v>122</v>
      </c>
      <c r="BK136" s="197">
        <f t="shared" si="19"/>
        <v>0</v>
      </c>
      <c r="BL136" s="14" t="s">
        <v>130</v>
      </c>
      <c r="BM136" s="196" t="s">
        <v>167</v>
      </c>
    </row>
    <row r="137" spans="1:65" s="2" customFormat="1" ht="16.5" customHeight="1">
      <c r="A137" s="31"/>
      <c r="B137" s="32"/>
      <c r="C137" s="198" t="s">
        <v>168</v>
      </c>
      <c r="D137" s="198" t="s">
        <v>136</v>
      </c>
      <c r="E137" s="199" t="s">
        <v>169</v>
      </c>
      <c r="F137" s="200" t="s">
        <v>170</v>
      </c>
      <c r="G137" s="201" t="s">
        <v>162</v>
      </c>
      <c r="H137" s="202">
        <v>2</v>
      </c>
      <c r="I137" s="203"/>
      <c r="J137" s="204">
        <f t="shared" si="10"/>
        <v>0</v>
      </c>
      <c r="K137" s="205"/>
      <c r="L137" s="206"/>
      <c r="M137" s="207" t="s">
        <v>1</v>
      </c>
      <c r="N137" s="208" t="s">
        <v>41</v>
      </c>
      <c r="O137" s="68"/>
      <c r="P137" s="194">
        <f t="shared" si="11"/>
        <v>0</v>
      </c>
      <c r="Q137" s="194">
        <v>0</v>
      </c>
      <c r="R137" s="194">
        <f t="shared" si="12"/>
        <v>0</v>
      </c>
      <c r="S137" s="194">
        <v>0</v>
      </c>
      <c r="T137" s="195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139</v>
      </c>
      <c r="AT137" s="196" t="s">
        <v>136</v>
      </c>
      <c r="AU137" s="196" t="s">
        <v>122</v>
      </c>
      <c r="AY137" s="14" t="s">
        <v>123</v>
      </c>
      <c r="BE137" s="197">
        <f t="shared" si="14"/>
        <v>0</v>
      </c>
      <c r="BF137" s="197">
        <f t="shared" si="15"/>
        <v>0</v>
      </c>
      <c r="BG137" s="197">
        <f t="shared" si="16"/>
        <v>0</v>
      </c>
      <c r="BH137" s="197">
        <f t="shared" si="17"/>
        <v>0</v>
      </c>
      <c r="BI137" s="197">
        <f t="shared" si="18"/>
        <v>0</v>
      </c>
      <c r="BJ137" s="14" t="s">
        <v>122</v>
      </c>
      <c r="BK137" s="197">
        <f t="shared" si="19"/>
        <v>0</v>
      </c>
      <c r="BL137" s="14" t="s">
        <v>130</v>
      </c>
      <c r="BM137" s="196" t="s">
        <v>171</v>
      </c>
    </row>
    <row r="138" spans="1:65" s="2" customFormat="1" ht="16.5" customHeight="1">
      <c r="A138" s="31"/>
      <c r="B138" s="32"/>
      <c r="C138" s="198" t="s">
        <v>172</v>
      </c>
      <c r="D138" s="198" t="s">
        <v>136</v>
      </c>
      <c r="E138" s="199" t="s">
        <v>173</v>
      </c>
      <c r="F138" s="200" t="s">
        <v>174</v>
      </c>
      <c r="G138" s="201" t="s">
        <v>162</v>
      </c>
      <c r="H138" s="202">
        <v>2</v>
      </c>
      <c r="I138" s="203"/>
      <c r="J138" s="204">
        <f t="shared" si="10"/>
        <v>0</v>
      </c>
      <c r="K138" s="205"/>
      <c r="L138" s="206"/>
      <c r="M138" s="207" t="s">
        <v>1</v>
      </c>
      <c r="N138" s="208" t="s">
        <v>41</v>
      </c>
      <c r="O138" s="68"/>
      <c r="P138" s="194">
        <f t="shared" si="11"/>
        <v>0</v>
      </c>
      <c r="Q138" s="194">
        <v>0</v>
      </c>
      <c r="R138" s="194">
        <f t="shared" si="12"/>
        <v>0</v>
      </c>
      <c r="S138" s="194">
        <v>0</v>
      </c>
      <c r="T138" s="195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139</v>
      </c>
      <c r="AT138" s="196" t="s">
        <v>136</v>
      </c>
      <c r="AU138" s="196" t="s">
        <v>122</v>
      </c>
      <c r="AY138" s="14" t="s">
        <v>123</v>
      </c>
      <c r="BE138" s="197">
        <f t="shared" si="14"/>
        <v>0</v>
      </c>
      <c r="BF138" s="197">
        <f t="shared" si="15"/>
        <v>0</v>
      </c>
      <c r="BG138" s="197">
        <f t="shared" si="16"/>
        <v>0</v>
      </c>
      <c r="BH138" s="197">
        <f t="shared" si="17"/>
        <v>0</v>
      </c>
      <c r="BI138" s="197">
        <f t="shared" si="18"/>
        <v>0</v>
      </c>
      <c r="BJ138" s="14" t="s">
        <v>122</v>
      </c>
      <c r="BK138" s="197">
        <f t="shared" si="19"/>
        <v>0</v>
      </c>
      <c r="BL138" s="14" t="s">
        <v>130</v>
      </c>
      <c r="BM138" s="196" t="s">
        <v>175</v>
      </c>
    </row>
    <row r="139" spans="1:65" s="2" customFormat="1" ht="16.5" customHeight="1">
      <c r="A139" s="31"/>
      <c r="B139" s="32"/>
      <c r="C139" s="198" t="s">
        <v>176</v>
      </c>
      <c r="D139" s="198" t="s">
        <v>136</v>
      </c>
      <c r="E139" s="199" t="s">
        <v>177</v>
      </c>
      <c r="F139" s="200" t="s">
        <v>178</v>
      </c>
      <c r="G139" s="201" t="s">
        <v>162</v>
      </c>
      <c r="H139" s="202">
        <v>2</v>
      </c>
      <c r="I139" s="203"/>
      <c r="J139" s="204">
        <f t="shared" si="10"/>
        <v>0</v>
      </c>
      <c r="K139" s="205"/>
      <c r="L139" s="206"/>
      <c r="M139" s="207" t="s">
        <v>1</v>
      </c>
      <c r="N139" s="208" t="s">
        <v>41</v>
      </c>
      <c r="O139" s="68"/>
      <c r="P139" s="194">
        <f t="shared" si="11"/>
        <v>0</v>
      </c>
      <c r="Q139" s="194">
        <v>0</v>
      </c>
      <c r="R139" s="194">
        <f t="shared" si="12"/>
        <v>0</v>
      </c>
      <c r="S139" s="194">
        <v>0</v>
      </c>
      <c r="T139" s="195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139</v>
      </c>
      <c r="AT139" s="196" t="s">
        <v>136</v>
      </c>
      <c r="AU139" s="196" t="s">
        <v>122</v>
      </c>
      <c r="AY139" s="14" t="s">
        <v>123</v>
      </c>
      <c r="BE139" s="197">
        <f t="shared" si="14"/>
        <v>0</v>
      </c>
      <c r="BF139" s="197">
        <f t="shared" si="15"/>
        <v>0</v>
      </c>
      <c r="BG139" s="197">
        <f t="shared" si="16"/>
        <v>0</v>
      </c>
      <c r="BH139" s="197">
        <f t="shared" si="17"/>
        <v>0</v>
      </c>
      <c r="BI139" s="197">
        <f t="shared" si="18"/>
        <v>0</v>
      </c>
      <c r="BJ139" s="14" t="s">
        <v>122</v>
      </c>
      <c r="BK139" s="197">
        <f t="shared" si="19"/>
        <v>0</v>
      </c>
      <c r="BL139" s="14" t="s">
        <v>130</v>
      </c>
      <c r="BM139" s="196" t="s">
        <v>179</v>
      </c>
    </row>
    <row r="140" spans="1:65" s="2" customFormat="1" ht="16.5" customHeight="1">
      <c r="A140" s="31"/>
      <c r="B140" s="32"/>
      <c r="C140" s="198" t="s">
        <v>180</v>
      </c>
      <c r="D140" s="198" t="s">
        <v>136</v>
      </c>
      <c r="E140" s="199" t="s">
        <v>181</v>
      </c>
      <c r="F140" s="200" t="s">
        <v>182</v>
      </c>
      <c r="G140" s="201" t="s">
        <v>162</v>
      </c>
      <c r="H140" s="202">
        <v>2</v>
      </c>
      <c r="I140" s="203"/>
      <c r="J140" s="204">
        <f t="shared" si="10"/>
        <v>0</v>
      </c>
      <c r="K140" s="205"/>
      <c r="L140" s="206"/>
      <c r="M140" s="207" t="s">
        <v>1</v>
      </c>
      <c r="N140" s="208" t="s">
        <v>41</v>
      </c>
      <c r="O140" s="68"/>
      <c r="P140" s="194">
        <f t="shared" si="11"/>
        <v>0</v>
      </c>
      <c r="Q140" s="194">
        <v>0</v>
      </c>
      <c r="R140" s="194">
        <f t="shared" si="12"/>
        <v>0</v>
      </c>
      <c r="S140" s="194">
        <v>0</v>
      </c>
      <c r="T140" s="195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139</v>
      </c>
      <c r="AT140" s="196" t="s">
        <v>136</v>
      </c>
      <c r="AU140" s="196" t="s">
        <v>122</v>
      </c>
      <c r="AY140" s="14" t="s">
        <v>123</v>
      </c>
      <c r="BE140" s="197">
        <f t="shared" si="14"/>
        <v>0</v>
      </c>
      <c r="BF140" s="197">
        <f t="shared" si="15"/>
        <v>0</v>
      </c>
      <c r="BG140" s="197">
        <f t="shared" si="16"/>
        <v>0</v>
      </c>
      <c r="BH140" s="197">
        <f t="shared" si="17"/>
        <v>0</v>
      </c>
      <c r="BI140" s="197">
        <f t="shared" si="18"/>
        <v>0</v>
      </c>
      <c r="BJ140" s="14" t="s">
        <v>122</v>
      </c>
      <c r="BK140" s="197">
        <f t="shared" si="19"/>
        <v>0</v>
      </c>
      <c r="BL140" s="14" t="s">
        <v>130</v>
      </c>
      <c r="BM140" s="196" t="s">
        <v>183</v>
      </c>
    </row>
    <row r="141" spans="1:65" s="2" customFormat="1" ht="16.5" customHeight="1">
      <c r="A141" s="31"/>
      <c r="B141" s="32"/>
      <c r="C141" s="198" t="s">
        <v>184</v>
      </c>
      <c r="D141" s="198" t="s">
        <v>136</v>
      </c>
      <c r="E141" s="199" t="s">
        <v>185</v>
      </c>
      <c r="F141" s="200" t="s">
        <v>186</v>
      </c>
      <c r="G141" s="201" t="s">
        <v>162</v>
      </c>
      <c r="H141" s="202">
        <v>1</v>
      </c>
      <c r="I141" s="203"/>
      <c r="J141" s="204">
        <f t="shared" si="10"/>
        <v>0</v>
      </c>
      <c r="K141" s="205"/>
      <c r="L141" s="206"/>
      <c r="M141" s="207" t="s">
        <v>1</v>
      </c>
      <c r="N141" s="208" t="s">
        <v>41</v>
      </c>
      <c r="O141" s="68"/>
      <c r="P141" s="194">
        <f t="shared" si="11"/>
        <v>0</v>
      </c>
      <c r="Q141" s="194">
        <v>0</v>
      </c>
      <c r="R141" s="194">
        <f t="shared" si="12"/>
        <v>0</v>
      </c>
      <c r="S141" s="194">
        <v>0</v>
      </c>
      <c r="T141" s="195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139</v>
      </c>
      <c r="AT141" s="196" t="s">
        <v>136</v>
      </c>
      <c r="AU141" s="196" t="s">
        <v>122</v>
      </c>
      <c r="AY141" s="14" t="s">
        <v>123</v>
      </c>
      <c r="BE141" s="197">
        <f t="shared" si="14"/>
        <v>0</v>
      </c>
      <c r="BF141" s="197">
        <f t="shared" si="15"/>
        <v>0</v>
      </c>
      <c r="BG141" s="197">
        <f t="shared" si="16"/>
        <v>0</v>
      </c>
      <c r="BH141" s="197">
        <f t="shared" si="17"/>
        <v>0</v>
      </c>
      <c r="BI141" s="197">
        <f t="shared" si="18"/>
        <v>0</v>
      </c>
      <c r="BJ141" s="14" t="s">
        <v>122</v>
      </c>
      <c r="BK141" s="197">
        <f t="shared" si="19"/>
        <v>0</v>
      </c>
      <c r="BL141" s="14" t="s">
        <v>130</v>
      </c>
      <c r="BM141" s="196" t="s">
        <v>187</v>
      </c>
    </row>
    <row r="142" spans="1:65" s="2" customFormat="1" ht="24.2" customHeight="1">
      <c r="A142" s="31"/>
      <c r="B142" s="32"/>
      <c r="C142" s="198" t="s">
        <v>188</v>
      </c>
      <c r="D142" s="198" t="s">
        <v>136</v>
      </c>
      <c r="E142" s="199" t="s">
        <v>189</v>
      </c>
      <c r="F142" s="200" t="s">
        <v>190</v>
      </c>
      <c r="G142" s="201" t="s">
        <v>162</v>
      </c>
      <c r="H142" s="202">
        <v>2</v>
      </c>
      <c r="I142" s="203"/>
      <c r="J142" s="204">
        <f t="shared" si="10"/>
        <v>0</v>
      </c>
      <c r="K142" s="205"/>
      <c r="L142" s="206"/>
      <c r="M142" s="207" t="s">
        <v>1</v>
      </c>
      <c r="N142" s="208" t="s">
        <v>41</v>
      </c>
      <c r="O142" s="68"/>
      <c r="P142" s="194">
        <f t="shared" si="11"/>
        <v>0</v>
      </c>
      <c r="Q142" s="194">
        <v>0</v>
      </c>
      <c r="R142" s="194">
        <f t="shared" si="12"/>
        <v>0</v>
      </c>
      <c r="S142" s="194">
        <v>0</v>
      </c>
      <c r="T142" s="195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139</v>
      </c>
      <c r="AT142" s="196" t="s">
        <v>136</v>
      </c>
      <c r="AU142" s="196" t="s">
        <v>122</v>
      </c>
      <c r="AY142" s="14" t="s">
        <v>123</v>
      </c>
      <c r="BE142" s="197">
        <f t="shared" si="14"/>
        <v>0</v>
      </c>
      <c r="BF142" s="197">
        <f t="shared" si="15"/>
        <v>0</v>
      </c>
      <c r="BG142" s="197">
        <f t="shared" si="16"/>
        <v>0</v>
      </c>
      <c r="BH142" s="197">
        <f t="shared" si="17"/>
        <v>0</v>
      </c>
      <c r="BI142" s="197">
        <f t="shared" si="18"/>
        <v>0</v>
      </c>
      <c r="BJ142" s="14" t="s">
        <v>122</v>
      </c>
      <c r="BK142" s="197">
        <f t="shared" si="19"/>
        <v>0</v>
      </c>
      <c r="BL142" s="14" t="s">
        <v>130</v>
      </c>
      <c r="BM142" s="196" t="s">
        <v>191</v>
      </c>
    </row>
    <row r="143" spans="1:65" s="2" customFormat="1" ht="37.9" customHeight="1">
      <c r="A143" s="31"/>
      <c r="B143" s="32"/>
      <c r="C143" s="198" t="s">
        <v>192</v>
      </c>
      <c r="D143" s="198" t="s">
        <v>136</v>
      </c>
      <c r="E143" s="199" t="s">
        <v>193</v>
      </c>
      <c r="F143" s="200" t="s">
        <v>194</v>
      </c>
      <c r="G143" s="201" t="s">
        <v>195</v>
      </c>
      <c r="H143" s="202">
        <v>1</v>
      </c>
      <c r="I143" s="203"/>
      <c r="J143" s="204">
        <f t="shared" si="10"/>
        <v>0</v>
      </c>
      <c r="K143" s="205"/>
      <c r="L143" s="206"/>
      <c r="M143" s="207" t="s">
        <v>1</v>
      </c>
      <c r="N143" s="208" t="s">
        <v>41</v>
      </c>
      <c r="O143" s="68"/>
      <c r="P143" s="194">
        <f t="shared" si="11"/>
        <v>0</v>
      </c>
      <c r="Q143" s="194">
        <v>0</v>
      </c>
      <c r="R143" s="194">
        <f t="shared" si="12"/>
        <v>0</v>
      </c>
      <c r="S143" s="194">
        <v>0</v>
      </c>
      <c r="T143" s="195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139</v>
      </c>
      <c r="AT143" s="196" t="s">
        <v>136</v>
      </c>
      <c r="AU143" s="196" t="s">
        <v>122</v>
      </c>
      <c r="AY143" s="14" t="s">
        <v>123</v>
      </c>
      <c r="BE143" s="197">
        <f t="shared" si="14"/>
        <v>0</v>
      </c>
      <c r="BF143" s="197">
        <f t="shared" si="15"/>
        <v>0</v>
      </c>
      <c r="BG143" s="197">
        <f t="shared" si="16"/>
        <v>0</v>
      </c>
      <c r="BH143" s="197">
        <f t="shared" si="17"/>
        <v>0</v>
      </c>
      <c r="BI143" s="197">
        <f t="shared" si="18"/>
        <v>0</v>
      </c>
      <c r="BJ143" s="14" t="s">
        <v>122</v>
      </c>
      <c r="BK143" s="197">
        <f t="shared" si="19"/>
        <v>0</v>
      </c>
      <c r="BL143" s="14" t="s">
        <v>130</v>
      </c>
      <c r="BM143" s="196" t="s">
        <v>196</v>
      </c>
    </row>
    <row r="144" spans="1:65" s="2" customFormat="1" ht="16.5" customHeight="1">
      <c r="A144" s="31"/>
      <c r="B144" s="32"/>
      <c r="C144" s="198" t="s">
        <v>7</v>
      </c>
      <c r="D144" s="198" t="s">
        <v>136</v>
      </c>
      <c r="E144" s="199" t="s">
        <v>197</v>
      </c>
      <c r="F144" s="200" t="s">
        <v>198</v>
      </c>
      <c r="G144" s="201" t="s">
        <v>195</v>
      </c>
      <c r="H144" s="202">
        <v>2</v>
      </c>
      <c r="I144" s="203"/>
      <c r="J144" s="204">
        <f t="shared" si="10"/>
        <v>0</v>
      </c>
      <c r="K144" s="205"/>
      <c r="L144" s="206"/>
      <c r="M144" s="207" t="s">
        <v>1</v>
      </c>
      <c r="N144" s="208" t="s">
        <v>41</v>
      </c>
      <c r="O144" s="68"/>
      <c r="P144" s="194">
        <f t="shared" si="11"/>
        <v>0</v>
      </c>
      <c r="Q144" s="194">
        <v>0</v>
      </c>
      <c r="R144" s="194">
        <f t="shared" si="12"/>
        <v>0</v>
      </c>
      <c r="S144" s="194">
        <v>0</v>
      </c>
      <c r="T144" s="195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139</v>
      </c>
      <c r="AT144" s="196" t="s">
        <v>136</v>
      </c>
      <c r="AU144" s="196" t="s">
        <v>122</v>
      </c>
      <c r="AY144" s="14" t="s">
        <v>123</v>
      </c>
      <c r="BE144" s="197">
        <f t="shared" si="14"/>
        <v>0</v>
      </c>
      <c r="BF144" s="197">
        <f t="shared" si="15"/>
        <v>0</v>
      </c>
      <c r="BG144" s="197">
        <f t="shared" si="16"/>
        <v>0</v>
      </c>
      <c r="BH144" s="197">
        <f t="shared" si="17"/>
        <v>0</v>
      </c>
      <c r="BI144" s="197">
        <f t="shared" si="18"/>
        <v>0</v>
      </c>
      <c r="BJ144" s="14" t="s">
        <v>122</v>
      </c>
      <c r="BK144" s="197">
        <f t="shared" si="19"/>
        <v>0</v>
      </c>
      <c r="BL144" s="14" t="s">
        <v>130</v>
      </c>
      <c r="BM144" s="196" t="s">
        <v>199</v>
      </c>
    </row>
    <row r="145" spans="1:65" s="2" customFormat="1" ht="37.9" customHeight="1">
      <c r="A145" s="31"/>
      <c r="B145" s="32"/>
      <c r="C145" s="198" t="s">
        <v>200</v>
      </c>
      <c r="D145" s="198" t="s">
        <v>136</v>
      </c>
      <c r="E145" s="199" t="s">
        <v>201</v>
      </c>
      <c r="F145" s="200" t="s">
        <v>202</v>
      </c>
      <c r="G145" s="201" t="s">
        <v>195</v>
      </c>
      <c r="H145" s="202">
        <v>1</v>
      </c>
      <c r="I145" s="203"/>
      <c r="J145" s="204">
        <f t="shared" si="10"/>
        <v>0</v>
      </c>
      <c r="K145" s="205"/>
      <c r="L145" s="206"/>
      <c r="M145" s="207" t="s">
        <v>1</v>
      </c>
      <c r="N145" s="208" t="s">
        <v>41</v>
      </c>
      <c r="O145" s="68"/>
      <c r="P145" s="194">
        <f t="shared" si="11"/>
        <v>0</v>
      </c>
      <c r="Q145" s="194">
        <v>0</v>
      </c>
      <c r="R145" s="194">
        <f t="shared" si="12"/>
        <v>0</v>
      </c>
      <c r="S145" s="194">
        <v>0</v>
      </c>
      <c r="T145" s="195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139</v>
      </c>
      <c r="AT145" s="196" t="s">
        <v>136</v>
      </c>
      <c r="AU145" s="196" t="s">
        <v>122</v>
      </c>
      <c r="AY145" s="14" t="s">
        <v>123</v>
      </c>
      <c r="BE145" s="197">
        <f t="shared" si="14"/>
        <v>0</v>
      </c>
      <c r="BF145" s="197">
        <f t="shared" si="15"/>
        <v>0</v>
      </c>
      <c r="BG145" s="197">
        <f t="shared" si="16"/>
        <v>0</v>
      </c>
      <c r="BH145" s="197">
        <f t="shared" si="17"/>
        <v>0</v>
      </c>
      <c r="BI145" s="197">
        <f t="shared" si="18"/>
        <v>0</v>
      </c>
      <c r="BJ145" s="14" t="s">
        <v>122</v>
      </c>
      <c r="BK145" s="197">
        <f t="shared" si="19"/>
        <v>0</v>
      </c>
      <c r="BL145" s="14" t="s">
        <v>130</v>
      </c>
      <c r="BM145" s="196" t="s">
        <v>203</v>
      </c>
    </row>
    <row r="146" spans="1:65" s="2" customFormat="1" ht="37.9" customHeight="1">
      <c r="A146" s="31"/>
      <c r="B146" s="32"/>
      <c r="C146" s="198" t="s">
        <v>204</v>
      </c>
      <c r="D146" s="198" t="s">
        <v>136</v>
      </c>
      <c r="E146" s="199" t="s">
        <v>205</v>
      </c>
      <c r="F146" s="200" t="s">
        <v>206</v>
      </c>
      <c r="G146" s="201" t="s">
        <v>129</v>
      </c>
      <c r="H146" s="202">
        <v>26</v>
      </c>
      <c r="I146" s="203"/>
      <c r="J146" s="204">
        <f t="shared" si="10"/>
        <v>0</v>
      </c>
      <c r="K146" s="205"/>
      <c r="L146" s="206"/>
      <c r="M146" s="207" t="s">
        <v>1</v>
      </c>
      <c r="N146" s="208" t="s">
        <v>41</v>
      </c>
      <c r="O146" s="68"/>
      <c r="P146" s="194">
        <f t="shared" si="11"/>
        <v>0</v>
      </c>
      <c r="Q146" s="194">
        <v>0</v>
      </c>
      <c r="R146" s="194">
        <f t="shared" si="12"/>
        <v>0</v>
      </c>
      <c r="S146" s="194">
        <v>0</v>
      </c>
      <c r="T146" s="195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139</v>
      </c>
      <c r="AT146" s="196" t="s">
        <v>136</v>
      </c>
      <c r="AU146" s="196" t="s">
        <v>122</v>
      </c>
      <c r="AY146" s="14" t="s">
        <v>123</v>
      </c>
      <c r="BE146" s="197">
        <f t="shared" si="14"/>
        <v>0</v>
      </c>
      <c r="BF146" s="197">
        <f t="shared" si="15"/>
        <v>0</v>
      </c>
      <c r="BG146" s="197">
        <f t="shared" si="16"/>
        <v>0</v>
      </c>
      <c r="BH146" s="197">
        <f t="shared" si="17"/>
        <v>0</v>
      </c>
      <c r="BI146" s="197">
        <f t="shared" si="18"/>
        <v>0</v>
      </c>
      <c r="BJ146" s="14" t="s">
        <v>122</v>
      </c>
      <c r="BK146" s="197">
        <f t="shared" si="19"/>
        <v>0</v>
      </c>
      <c r="BL146" s="14" t="s">
        <v>130</v>
      </c>
      <c r="BM146" s="196" t="s">
        <v>207</v>
      </c>
    </row>
    <row r="147" spans="1:65" s="2" customFormat="1" ht="24.2" customHeight="1">
      <c r="A147" s="31"/>
      <c r="B147" s="32"/>
      <c r="C147" s="198" t="s">
        <v>208</v>
      </c>
      <c r="D147" s="198" t="s">
        <v>136</v>
      </c>
      <c r="E147" s="199" t="s">
        <v>209</v>
      </c>
      <c r="F147" s="200" t="s">
        <v>210</v>
      </c>
      <c r="G147" s="201" t="s">
        <v>129</v>
      </c>
      <c r="H147" s="202">
        <v>26</v>
      </c>
      <c r="I147" s="203"/>
      <c r="J147" s="204">
        <f t="shared" si="10"/>
        <v>0</v>
      </c>
      <c r="K147" s="205"/>
      <c r="L147" s="206"/>
      <c r="M147" s="207" t="s">
        <v>1</v>
      </c>
      <c r="N147" s="208" t="s">
        <v>41</v>
      </c>
      <c r="O147" s="68"/>
      <c r="P147" s="194">
        <f t="shared" si="11"/>
        <v>0</v>
      </c>
      <c r="Q147" s="194">
        <v>0</v>
      </c>
      <c r="R147" s="194">
        <f t="shared" si="12"/>
        <v>0</v>
      </c>
      <c r="S147" s="194">
        <v>0</v>
      </c>
      <c r="T147" s="195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139</v>
      </c>
      <c r="AT147" s="196" t="s">
        <v>136</v>
      </c>
      <c r="AU147" s="196" t="s">
        <v>122</v>
      </c>
      <c r="AY147" s="14" t="s">
        <v>123</v>
      </c>
      <c r="BE147" s="197">
        <f t="shared" si="14"/>
        <v>0</v>
      </c>
      <c r="BF147" s="197">
        <f t="shared" si="15"/>
        <v>0</v>
      </c>
      <c r="BG147" s="197">
        <f t="shared" si="16"/>
        <v>0</v>
      </c>
      <c r="BH147" s="197">
        <f t="shared" si="17"/>
        <v>0</v>
      </c>
      <c r="BI147" s="197">
        <f t="shared" si="18"/>
        <v>0</v>
      </c>
      <c r="BJ147" s="14" t="s">
        <v>122</v>
      </c>
      <c r="BK147" s="197">
        <f t="shared" si="19"/>
        <v>0</v>
      </c>
      <c r="BL147" s="14" t="s">
        <v>130</v>
      </c>
      <c r="BM147" s="196" t="s">
        <v>211</v>
      </c>
    </row>
    <row r="148" spans="1:65" s="2" customFormat="1" ht="21.75" customHeight="1">
      <c r="A148" s="31"/>
      <c r="B148" s="32"/>
      <c r="C148" s="198" t="s">
        <v>212</v>
      </c>
      <c r="D148" s="198" t="s">
        <v>136</v>
      </c>
      <c r="E148" s="199" t="s">
        <v>213</v>
      </c>
      <c r="F148" s="200" t="s">
        <v>214</v>
      </c>
      <c r="G148" s="201" t="s">
        <v>195</v>
      </c>
      <c r="H148" s="202">
        <v>2</v>
      </c>
      <c r="I148" s="203"/>
      <c r="J148" s="204">
        <f t="shared" si="10"/>
        <v>0</v>
      </c>
      <c r="K148" s="205"/>
      <c r="L148" s="206"/>
      <c r="M148" s="207" t="s">
        <v>1</v>
      </c>
      <c r="N148" s="208" t="s">
        <v>41</v>
      </c>
      <c r="O148" s="68"/>
      <c r="P148" s="194">
        <f t="shared" si="11"/>
        <v>0</v>
      </c>
      <c r="Q148" s="194">
        <v>0</v>
      </c>
      <c r="R148" s="194">
        <f t="shared" si="12"/>
        <v>0</v>
      </c>
      <c r="S148" s="194">
        <v>0</v>
      </c>
      <c r="T148" s="195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139</v>
      </c>
      <c r="AT148" s="196" t="s">
        <v>136</v>
      </c>
      <c r="AU148" s="196" t="s">
        <v>122</v>
      </c>
      <c r="AY148" s="14" t="s">
        <v>123</v>
      </c>
      <c r="BE148" s="197">
        <f t="shared" si="14"/>
        <v>0</v>
      </c>
      <c r="BF148" s="197">
        <f t="shared" si="15"/>
        <v>0</v>
      </c>
      <c r="BG148" s="197">
        <f t="shared" si="16"/>
        <v>0</v>
      </c>
      <c r="BH148" s="197">
        <f t="shared" si="17"/>
        <v>0</v>
      </c>
      <c r="BI148" s="197">
        <f t="shared" si="18"/>
        <v>0</v>
      </c>
      <c r="BJ148" s="14" t="s">
        <v>122</v>
      </c>
      <c r="BK148" s="197">
        <f t="shared" si="19"/>
        <v>0</v>
      </c>
      <c r="BL148" s="14" t="s">
        <v>130</v>
      </c>
      <c r="BM148" s="196" t="s">
        <v>215</v>
      </c>
    </row>
    <row r="149" spans="1:65" s="2" customFormat="1" ht="37.9" customHeight="1">
      <c r="A149" s="31"/>
      <c r="B149" s="32"/>
      <c r="C149" s="198" t="s">
        <v>216</v>
      </c>
      <c r="D149" s="198" t="s">
        <v>136</v>
      </c>
      <c r="E149" s="199" t="s">
        <v>217</v>
      </c>
      <c r="F149" s="200" t="s">
        <v>218</v>
      </c>
      <c r="G149" s="201" t="s">
        <v>129</v>
      </c>
      <c r="H149" s="202">
        <v>5</v>
      </c>
      <c r="I149" s="203"/>
      <c r="J149" s="204">
        <f t="shared" si="10"/>
        <v>0</v>
      </c>
      <c r="K149" s="205"/>
      <c r="L149" s="206"/>
      <c r="M149" s="207" t="s">
        <v>1</v>
      </c>
      <c r="N149" s="208" t="s">
        <v>41</v>
      </c>
      <c r="O149" s="68"/>
      <c r="P149" s="194">
        <f t="shared" si="11"/>
        <v>0</v>
      </c>
      <c r="Q149" s="194">
        <v>0</v>
      </c>
      <c r="R149" s="194">
        <f t="shared" si="12"/>
        <v>0</v>
      </c>
      <c r="S149" s="194">
        <v>0</v>
      </c>
      <c r="T149" s="195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139</v>
      </c>
      <c r="AT149" s="196" t="s">
        <v>136</v>
      </c>
      <c r="AU149" s="196" t="s">
        <v>122</v>
      </c>
      <c r="AY149" s="14" t="s">
        <v>123</v>
      </c>
      <c r="BE149" s="197">
        <f t="shared" si="14"/>
        <v>0</v>
      </c>
      <c r="BF149" s="197">
        <f t="shared" si="15"/>
        <v>0</v>
      </c>
      <c r="BG149" s="197">
        <f t="shared" si="16"/>
        <v>0</v>
      </c>
      <c r="BH149" s="197">
        <f t="shared" si="17"/>
        <v>0</v>
      </c>
      <c r="BI149" s="197">
        <f t="shared" si="18"/>
        <v>0</v>
      </c>
      <c r="BJ149" s="14" t="s">
        <v>122</v>
      </c>
      <c r="BK149" s="197">
        <f t="shared" si="19"/>
        <v>0</v>
      </c>
      <c r="BL149" s="14" t="s">
        <v>130</v>
      </c>
      <c r="BM149" s="196" t="s">
        <v>219</v>
      </c>
    </row>
    <row r="150" spans="1:65" s="2" customFormat="1" ht="33" customHeight="1">
      <c r="A150" s="31"/>
      <c r="B150" s="32"/>
      <c r="C150" s="198" t="s">
        <v>220</v>
      </c>
      <c r="D150" s="198" t="s">
        <v>136</v>
      </c>
      <c r="E150" s="199" t="s">
        <v>221</v>
      </c>
      <c r="F150" s="200" t="s">
        <v>222</v>
      </c>
      <c r="G150" s="201" t="s">
        <v>223</v>
      </c>
      <c r="H150" s="202">
        <v>5</v>
      </c>
      <c r="I150" s="203"/>
      <c r="J150" s="204">
        <f t="shared" si="10"/>
        <v>0</v>
      </c>
      <c r="K150" s="205"/>
      <c r="L150" s="206"/>
      <c r="M150" s="207" t="s">
        <v>1</v>
      </c>
      <c r="N150" s="208" t="s">
        <v>41</v>
      </c>
      <c r="O150" s="68"/>
      <c r="P150" s="194">
        <f t="shared" si="11"/>
        <v>0</v>
      </c>
      <c r="Q150" s="194">
        <v>0</v>
      </c>
      <c r="R150" s="194">
        <f t="shared" si="12"/>
        <v>0</v>
      </c>
      <c r="S150" s="194">
        <v>0</v>
      </c>
      <c r="T150" s="195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139</v>
      </c>
      <c r="AT150" s="196" t="s">
        <v>136</v>
      </c>
      <c r="AU150" s="196" t="s">
        <v>122</v>
      </c>
      <c r="AY150" s="14" t="s">
        <v>123</v>
      </c>
      <c r="BE150" s="197">
        <f t="shared" si="14"/>
        <v>0</v>
      </c>
      <c r="BF150" s="197">
        <f t="shared" si="15"/>
        <v>0</v>
      </c>
      <c r="BG150" s="197">
        <f t="shared" si="16"/>
        <v>0</v>
      </c>
      <c r="BH150" s="197">
        <f t="shared" si="17"/>
        <v>0</v>
      </c>
      <c r="BI150" s="197">
        <f t="shared" si="18"/>
        <v>0</v>
      </c>
      <c r="BJ150" s="14" t="s">
        <v>122</v>
      </c>
      <c r="BK150" s="197">
        <f t="shared" si="19"/>
        <v>0</v>
      </c>
      <c r="BL150" s="14" t="s">
        <v>130</v>
      </c>
      <c r="BM150" s="196" t="s">
        <v>224</v>
      </c>
    </row>
    <row r="151" spans="1:65" s="2" customFormat="1" ht="16.5" customHeight="1">
      <c r="A151" s="31"/>
      <c r="B151" s="32"/>
      <c r="C151" s="198" t="s">
        <v>225</v>
      </c>
      <c r="D151" s="198" t="s">
        <v>136</v>
      </c>
      <c r="E151" s="199" t="s">
        <v>226</v>
      </c>
      <c r="F151" s="200" t="s">
        <v>227</v>
      </c>
      <c r="G151" s="201" t="s">
        <v>195</v>
      </c>
      <c r="H151" s="202">
        <v>1</v>
      </c>
      <c r="I151" s="203"/>
      <c r="J151" s="204">
        <f t="shared" si="10"/>
        <v>0</v>
      </c>
      <c r="K151" s="205"/>
      <c r="L151" s="206"/>
      <c r="M151" s="207" t="s">
        <v>1</v>
      </c>
      <c r="N151" s="208" t="s">
        <v>41</v>
      </c>
      <c r="O151" s="68"/>
      <c r="P151" s="194">
        <f t="shared" si="11"/>
        <v>0</v>
      </c>
      <c r="Q151" s="194">
        <v>0</v>
      </c>
      <c r="R151" s="194">
        <f t="shared" si="12"/>
        <v>0</v>
      </c>
      <c r="S151" s="194">
        <v>0</v>
      </c>
      <c r="T151" s="195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139</v>
      </c>
      <c r="AT151" s="196" t="s">
        <v>136</v>
      </c>
      <c r="AU151" s="196" t="s">
        <v>122</v>
      </c>
      <c r="AY151" s="14" t="s">
        <v>123</v>
      </c>
      <c r="BE151" s="197">
        <f t="shared" si="14"/>
        <v>0</v>
      </c>
      <c r="BF151" s="197">
        <f t="shared" si="15"/>
        <v>0</v>
      </c>
      <c r="BG151" s="197">
        <f t="shared" si="16"/>
        <v>0</v>
      </c>
      <c r="BH151" s="197">
        <f t="shared" si="17"/>
        <v>0</v>
      </c>
      <c r="BI151" s="197">
        <f t="shared" si="18"/>
        <v>0</v>
      </c>
      <c r="BJ151" s="14" t="s">
        <v>122</v>
      </c>
      <c r="BK151" s="197">
        <f t="shared" si="19"/>
        <v>0</v>
      </c>
      <c r="BL151" s="14" t="s">
        <v>130</v>
      </c>
      <c r="BM151" s="196" t="s">
        <v>228</v>
      </c>
    </row>
    <row r="152" spans="1:65" s="2" customFormat="1" ht="16.5" customHeight="1">
      <c r="A152" s="31"/>
      <c r="B152" s="32"/>
      <c r="C152" s="198" t="s">
        <v>229</v>
      </c>
      <c r="D152" s="198" t="s">
        <v>136</v>
      </c>
      <c r="E152" s="199" t="s">
        <v>230</v>
      </c>
      <c r="F152" s="200" t="s">
        <v>231</v>
      </c>
      <c r="G152" s="201" t="s">
        <v>195</v>
      </c>
      <c r="H152" s="202">
        <v>1</v>
      </c>
      <c r="I152" s="203"/>
      <c r="J152" s="204">
        <f t="shared" si="10"/>
        <v>0</v>
      </c>
      <c r="K152" s="205"/>
      <c r="L152" s="206"/>
      <c r="M152" s="207" t="s">
        <v>1</v>
      </c>
      <c r="N152" s="208" t="s">
        <v>41</v>
      </c>
      <c r="O152" s="68"/>
      <c r="P152" s="194">
        <f t="shared" si="11"/>
        <v>0</v>
      </c>
      <c r="Q152" s="194">
        <v>0</v>
      </c>
      <c r="R152" s="194">
        <f t="shared" si="12"/>
        <v>0</v>
      </c>
      <c r="S152" s="194">
        <v>0</v>
      </c>
      <c r="T152" s="195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139</v>
      </c>
      <c r="AT152" s="196" t="s">
        <v>136</v>
      </c>
      <c r="AU152" s="196" t="s">
        <v>122</v>
      </c>
      <c r="AY152" s="14" t="s">
        <v>123</v>
      </c>
      <c r="BE152" s="197">
        <f t="shared" si="14"/>
        <v>0</v>
      </c>
      <c r="BF152" s="197">
        <f t="shared" si="15"/>
        <v>0</v>
      </c>
      <c r="BG152" s="197">
        <f t="shared" si="16"/>
        <v>0</v>
      </c>
      <c r="BH152" s="197">
        <f t="shared" si="17"/>
        <v>0</v>
      </c>
      <c r="BI152" s="197">
        <f t="shared" si="18"/>
        <v>0</v>
      </c>
      <c r="BJ152" s="14" t="s">
        <v>122</v>
      </c>
      <c r="BK152" s="197">
        <f t="shared" si="19"/>
        <v>0</v>
      </c>
      <c r="BL152" s="14" t="s">
        <v>130</v>
      </c>
      <c r="BM152" s="196" t="s">
        <v>232</v>
      </c>
    </row>
    <row r="153" spans="1:65" s="2" customFormat="1" ht="16.5" customHeight="1">
      <c r="A153" s="31"/>
      <c r="B153" s="32"/>
      <c r="C153" s="198" t="s">
        <v>233</v>
      </c>
      <c r="D153" s="198" t="s">
        <v>136</v>
      </c>
      <c r="E153" s="199" t="s">
        <v>234</v>
      </c>
      <c r="F153" s="200" t="s">
        <v>235</v>
      </c>
      <c r="G153" s="201" t="s">
        <v>195</v>
      </c>
      <c r="H153" s="202">
        <v>1</v>
      </c>
      <c r="I153" s="203"/>
      <c r="J153" s="204">
        <f t="shared" si="10"/>
        <v>0</v>
      </c>
      <c r="K153" s="205"/>
      <c r="L153" s="206"/>
      <c r="M153" s="207" t="s">
        <v>1</v>
      </c>
      <c r="N153" s="208" t="s">
        <v>41</v>
      </c>
      <c r="O153" s="68"/>
      <c r="P153" s="194">
        <f t="shared" si="11"/>
        <v>0</v>
      </c>
      <c r="Q153" s="194">
        <v>0</v>
      </c>
      <c r="R153" s="194">
        <f t="shared" si="12"/>
        <v>0</v>
      </c>
      <c r="S153" s="194">
        <v>0</v>
      </c>
      <c r="T153" s="195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139</v>
      </c>
      <c r="AT153" s="196" t="s">
        <v>136</v>
      </c>
      <c r="AU153" s="196" t="s">
        <v>122</v>
      </c>
      <c r="AY153" s="14" t="s">
        <v>123</v>
      </c>
      <c r="BE153" s="197">
        <f t="shared" si="14"/>
        <v>0</v>
      </c>
      <c r="BF153" s="197">
        <f t="shared" si="15"/>
        <v>0</v>
      </c>
      <c r="BG153" s="197">
        <f t="shared" si="16"/>
        <v>0</v>
      </c>
      <c r="BH153" s="197">
        <f t="shared" si="17"/>
        <v>0</v>
      </c>
      <c r="BI153" s="197">
        <f t="shared" si="18"/>
        <v>0</v>
      </c>
      <c r="BJ153" s="14" t="s">
        <v>122</v>
      </c>
      <c r="BK153" s="197">
        <f t="shared" si="19"/>
        <v>0</v>
      </c>
      <c r="BL153" s="14" t="s">
        <v>130</v>
      </c>
      <c r="BM153" s="196" t="s">
        <v>236</v>
      </c>
    </row>
    <row r="154" spans="1:65" s="2" customFormat="1" ht="16.5" customHeight="1">
      <c r="A154" s="31"/>
      <c r="B154" s="32"/>
      <c r="C154" s="198" t="s">
        <v>139</v>
      </c>
      <c r="D154" s="198" t="s">
        <v>136</v>
      </c>
      <c r="E154" s="199" t="s">
        <v>237</v>
      </c>
      <c r="F154" s="200" t="s">
        <v>238</v>
      </c>
      <c r="G154" s="201" t="s">
        <v>195</v>
      </c>
      <c r="H154" s="202">
        <v>1</v>
      </c>
      <c r="I154" s="203"/>
      <c r="J154" s="204">
        <f t="shared" si="10"/>
        <v>0</v>
      </c>
      <c r="K154" s="205"/>
      <c r="L154" s="206"/>
      <c r="M154" s="207" t="s">
        <v>1</v>
      </c>
      <c r="N154" s="208" t="s">
        <v>41</v>
      </c>
      <c r="O154" s="68"/>
      <c r="P154" s="194">
        <f t="shared" si="11"/>
        <v>0</v>
      </c>
      <c r="Q154" s="194">
        <v>0</v>
      </c>
      <c r="R154" s="194">
        <f t="shared" si="12"/>
        <v>0</v>
      </c>
      <c r="S154" s="194">
        <v>0</v>
      </c>
      <c r="T154" s="195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139</v>
      </c>
      <c r="AT154" s="196" t="s">
        <v>136</v>
      </c>
      <c r="AU154" s="196" t="s">
        <v>122</v>
      </c>
      <c r="AY154" s="14" t="s">
        <v>123</v>
      </c>
      <c r="BE154" s="197">
        <f t="shared" si="14"/>
        <v>0</v>
      </c>
      <c r="BF154" s="197">
        <f t="shared" si="15"/>
        <v>0</v>
      </c>
      <c r="BG154" s="197">
        <f t="shared" si="16"/>
        <v>0</v>
      </c>
      <c r="BH154" s="197">
        <f t="shared" si="17"/>
        <v>0</v>
      </c>
      <c r="BI154" s="197">
        <f t="shared" si="18"/>
        <v>0</v>
      </c>
      <c r="BJ154" s="14" t="s">
        <v>122</v>
      </c>
      <c r="BK154" s="197">
        <f t="shared" si="19"/>
        <v>0</v>
      </c>
      <c r="BL154" s="14" t="s">
        <v>130</v>
      </c>
      <c r="BM154" s="196" t="s">
        <v>239</v>
      </c>
    </row>
    <row r="155" spans="1:65" s="2" customFormat="1" ht="16.5" customHeight="1">
      <c r="A155" s="31"/>
      <c r="B155" s="32"/>
      <c r="C155" s="198" t="s">
        <v>240</v>
      </c>
      <c r="D155" s="198" t="s">
        <v>136</v>
      </c>
      <c r="E155" s="199" t="s">
        <v>241</v>
      </c>
      <c r="F155" s="200" t="s">
        <v>242</v>
      </c>
      <c r="G155" s="201" t="s">
        <v>195</v>
      </c>
      <c r="H155" s="202">
        <v>1</v>
      </c>
      <c r="I155" s="203"/>
      <c r="J155" s="204">
        <f t="shared" si="10"/>
        <v>0</v>
      </c>
      <c r="K155" s="205"/>
      <c r="L155" s="206"/>
      <c r="M155" s="207" t="s">
        <v>1</v>
      </c>
      <c r="N155" s="208" t="s">
        <v>41</v>
      </c>
      <c r="O155" s="68"/>
      <c r="P155" s="194">
        <f t="shared" si="11"/>
        <v>0</v>
      </c>
      <c r="Q155" s="194">
        <v>0</v>
      </c>
      <c r="R155" s="194">
        <f t="shared" si="12"/>
        <v>0</v>
      </c>
      <c r="S155" s="194">
        <v>0</v>
      </c>
      <c r="T155" s="195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139</v>
      </c>
      <c r="AT155" s="196" t="s">
        <v>136</v>
      </c>
      <c r="AU155" s="196" t="s">
        <v>122</v>
      </c>
      <c r="AY155" s="14" t="s">
        <v>123</v>
      </c>
      <c r="BE155" s="197">
        <f t="shared" si="14"/>
        <v>0</v>
      </c>
      <c r="BF155" s="197">
        <f t="shared" si="15"/>
        <v>0</v>
      </c>
      <c r="BG155" s="197">
        <f t="shared" si="16"/>
        <v>0</v>
      </c>
      <c r="BH155" s="197">
        <f t="shared" si="17"/>
        <v>0</v>
      </c>
      <c r="BI155" s="197">
        <f t="shared" si="18"/>
        <v>0</v>
      </c>
      <c r="BJ155" s="14" t="s">
        <v>122</v>
      </c>
      <c r="BK155" s="197">
        <f t="shared" si="19"/>
        <v>0</v>
      </c>
      <c r="BL155" s="14" t="s">
        <v>130</v>
      </c>
      <c r="BM155" s="196" t="s">
        <v>243</v>
      </c>
    </row>
    <row r="156" spans="1:65" s="12" customFormat="1" ht="22.9" customHeight="1">
      <c r="B156" s="168"/>
      <c r="C156" s="169"/>
      <c r="D156" s="170" t="s">
        <v>74</v>
      </c>
      <c r="E156" s="182" t="s">
        <v>244</v>
      </c>
      <c r="F156" s="182" t="s">
        <v>245</v>
      </c>
      <c r="G156" s="169"/>
      <c r="H156" s="169"/>
      <c r="I156" s="172"/>
      <c r="J156" s="183">
        <f>BK156</f>
        <v>0</v>
      </c>
      <c r="K156" s="169"/>
      <c r="L156" s="174"/>
      <c r="M156" s="175"/>
      <c r="N156" s="176"/>
      <c r="O156" s="176"/>
      <c r="P156" s="177">
        <f>SUM(P157:P178)</f>
        <v>0</v>
      </c>
      <c r="Q156" s="176"/>
      <c r="R156" s="177">
        <f>SUM(R157:R178)</f>
        <v>0.64720399579999988</v>
      </c>
      <c r="S156" s="176"/>
      <c r="T156" s="178">
        <f>SUM(T157:T178)</f>
        <v>0</v>
      </c>
      <c r="AR156" s="179" t="s">
        <v>122</v>
      </c>
      <c r="AT156" s="180" t="s">
        <v>74</v>
      </c>
      <c r="AU156" s="180" t="s">
        <v>83</v>
      </c>
      <c r="AY156" s="179" t="s">
        <v>123</v>
      </c>
      <c r="BK156" s="181">
        <f>SUM(BK157:BK178)</f>
        <v>0</v>
      </c>
    </row>
    <row r="157" spans="1:65" s="2" customFormat="1" ht="24.2" customHeight="1">
      <c r="A157" s="31"/>
      <c r="B157" s="32"/>
      <c r="C157" s="184" t="s">
        <v>246</v>
      </c>
      <c r="D157" s="184" t="s">
        <v>126</v>
      </c>
      <c r="E157" s="185" t="s">
        <v>247</v>
      </c>
      <c r="F157" s="186" t="s">
        <v>248</v>
      </c>
      <c r="G157" s="187" t="s">
        <v>249</v>
      </c>
      <c r="H157" s="188">
        <v>2</v>
      </c>
      <c r="I157" s="189"/>
      <c r="J157" s="190">
        <f t="shared" ref="J157:J178" si="20">ROUND(I157*H157,2)</f>
        <v>0</v>
      </c>
      <c r="K157" s="191"/>
      <c r="L157" s="36"/>
      <c r="M157" s="192" t="s">
        <v>1</v>
      </c>
      <c r="N157" s="193" t="s">
        <v>41</v>
      </c>
      <c r="O157" s="68"/>
      <c r="P157" s="194">
        <f t="shared" ref="P157:P178" si="21">O157*H157</f>
        <v>0</v>
      </c>
      <c r="Q157" s="194">
        <v>1.3799999999999999E-3</v>
      </c>
      <c r="R157" s="194">
        <f t="shared" ref="R157:R178" si="22">Q157*H157</f>
        <v>2.7599999999999999E-3</v>
      </c>
      <c r="S157" s="194">
        <v>0</v>
      </c>
      <c r="T157" s="195">
        <f t="shared" ref="T157:T178" si="23"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130</v>
      </c>
      <c r="AT157" s="196" t="s">
        <v>126</v>
      </c>
      <c r="AU157" s="196" t="s">
        <v>122</v>
      </c>
      <c r="AY157" s="14" t="s">
        <v>123</v>
      </c>
      <c r="BE157" s="197">
        <f t="shared" ref="BE157:BE178" si="24">IF(N157="základní",J157,0)</f>
        <v>0</v>
      </c>
      <c r="BF157" s="197">
        <f t="shared" ref="BF157:BF178" si="25">IF(N157="snížená",J157,0)</f>
        <v>0</v>
      </c>
      <c r="BG157" s="197">
        <f t="shared" ref="BG157:BG178" si="26">IF(N157="zákl. přenesená",J157,0)</f>
        <v>0</v>
      </c>
      <c r="BH157" s="197">
        <f t="shared" ref="BH157:BH178" si="27">IF(N157="sníž. přenesená",J157,0)</f>
        <v>0</v>
      </c>
      <c r="BI157" s="197">
        <f t="shared" ref="BI157:BI178" si="28">IF(N157="nulová",J157,0)</f>
        <v>0</v>
      </c>
      <c r="BJ157" s="14" t="s">
        <v>122</v>
      </c>
      <c r="BK157" s="197">
        <f t="shared" ref="BK157:BK178" si="29">ROUND(I157*H157,2)</f>
        <v>0</v>
      </c>
      <c r="BL157" s="14" t="s">
        <v>130</v>
      </c>
      <c r="BM157" s="196" t="s">
        <v>250</v>
      </c>
    </row>
    <row r="158" spans="1:65" s="2" customFormat="1" ht="24.2" customHeight="1">
      <c r="A158" s="31"/>
      <c r="B158" s="32"/>
      <c r="C158" s="184" t="s">
        <v>251</v>
      </c>
      <c r="D158" s="184" t="s">
        <v>126</v>
      </c>
      <c r="E158" s="185" t="s">
        <v>252</v>
      </c>
      <c r="F158" s="186" t="s">
        <v>253</v>
      </c>
      <c r="G158" s="187" t="s">
        <v>249</v>
      </c>
      <c r="H158" s="188">
        <v>2</v>
      </c>
      <c r="I158" s="189"/>
      <c r="J158" s="190">
        <f t="shared" si="20"/>
        <v>0</v>
      </c>
      <c r="K158" s="191"/>
      <c r="L158" s="36"/>
      <c r="M158" s="192" t="s">
        <v>1</v>
      </c>
      <c r="N158" s="193" t="s">
        <v>41</v>
      </c>
      <c r="O158" s="68"/>
      <c r="P158" s="194">
        <f t="shared" si="21"/>
        <v>0</v>
      </c>
      <c r="Q158" s="194">
        <v>1.6999999999999999E-3</v>
      </c>
      <c r="R158" s="194">
        <f t="shared" si="22"/>
        <v>3.3999999999999998E-3</v>
      </c>
      <c r="S158" s="194">
        <v>0</v>
      </c>
      <c r="T158" s="195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130</v>
      </c>
      <c r="AT158" s="196" t="s">
        <v>126</v>
      </c>
      <c r="AU158" s="196" t="s">
        <v>122</v>
      </c>
      <c r="AY158" s="14" t="s">
        <v>123</v>
      </c>
      <c r="BE158" s="197">
        <f t="shared" si="24"/>
        <v>0</v>
      </c>
      <c r="BF158" s="197">
        <f t="shared" si="25"/>
        <v>0</v>
      </c>
      <c r="BG158" s="197">
        <f t="shared" si="26"/>
        <v>0</v>
      </c>
      <c r="BH158" s="197">
        <f t="shared" si="27"/>
        <v>0</v>
      </c>
      <c r="BI158" s="197">
        <f t="shared" si="28"/>
        <v>0</v>
      </c>
      <c r="BJ158" s="14" t="s">
        <v>122</v>
      </c>
      <c r="BK158" s="197">
        <f t="shared" si="29"/>
        <v>0</v>
      </c>
      <c r="BL158" s="14" t="s">
        <v>130</v>
      </c>
      <c r="BM158" s="196" t="s">
        <v>254</v>
      </c>
    </row>
    <row r="159" spans="1:65" s="2" customFormat="1" ht="24.2" customHeight="1">
      <c r="A159" s="31"/>
      <c r="B159" s="32"/>
      <c r="C159" s="184" t="s">
        <v>255</v>
      </c>
      <c r="D159" s="184" t="s">
        <v>126</v>
      </c>
      <c r="E159" s="185" t="s">
        <v>256</v>
      </c>
      <c r="F159" s="186" t="s">
        <v>257</v>
      </c>
      <c r="G159" s="187" t="s">
        <v>249</v>
      </c>
      <c r="H159" s="188">
        <v>4</v>
      </c>
      <c r="I159" s="189"/>
      <c r="J159" s="190">
        <f t="shared" si="20"/>
        <v>0</v>
      </c>
      <c r="K159" s="191"/>
      <c r="L159" s="36"/>
      <c r="M159" s="192" t="s">
        <v>1</v>
      </c>
      <c r="N159" s="193" t="s">
        <v>41</v>
      </c>
      <c r="O159" s="68"/>
      <c r="P159" s="194">
        <f t="shared" si="21"/>
        <v>0</v>
      </c>
      <c r="Q159" s="194">
        <v>3.5000000000000001E-3</v>
      </c>
      <c r="R159" s="194">
        <f t="shared" si="22"/>
        <v>1.4E-2</v>
      </c>
      <c r="S159" s="194">
        <v>0</v>
      </c>
      <c r="T159" s="195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130</v>
      </c>
      <c r="AT159" s="196" t="s">
        <v>126</v>
      </c>
      <c r="AU159" s="196" t="s">
        <v>122</v>
      </c>
      <c r="AY159" s="14" t="s">
        <v>123</v>
      </c>
      <c r="BE159" s="197">
        <f t="shared" si="24"/>
        <v>0</v>
      </c>
      <c r="BF159" s="197">
        <f t="shared" si="25"/>
        <v>0</v>
      </c>
      <c r="BG159" s="197">
        <f t="shared" si="26"/>
        <v>0</v>
      </c>
      <c r="BH159" s="197">
        <f t="shared" si="27"/>
        <v>0</v>
      </c>
      <c r="BI159" s="197">
        <f t="shared" si="28"/>
        <v>0</v>
      </c>
      <c r="BJ159" s="14" t="s">
        <v>122</v>
      </c>
      <c r="BK159" s="197">
        <f t="shared" si="29"/>
        <v>0</v>
      </c>
      <c r="BL159" s="14" t="s">
        <v>130</v>
      </c>
      <c r="BM159" s="196" t="s">
        <v>258</v>
      </c>
    </row>
    <row r="160" spans="1:65" s="2" customFormat="1" ht="21.75" customHeight="1">
      <c r="A160" s="31"/>
      <c r="B160" s="32"/>
      <c r="C160" s="184" t="s">
        <v>259</v>
      </c>
      <c r="D160" s="184" t="s">
        <v>126</v>
      </c>
      <c r="E160" s="185" t="s">
        <v>260</v>
      </c>
      <c r="F160" s="186" t="s">
        <v>261</v>
      </c>
      <c r="G160" s="187" t="s">
        <v>249</v>
      </c>
      <c r="H160" s="188">
        <v>2.1</v>
      </c>
      <c r="I160" s="189"/>
      <c r="J160" s="190">
        <f t="shared" si="20"/>
        <v>0</v>
      </c>
      <c r="K160" s="191"/>
      <c r="L160" s="36"/>
      <c r="M160" s="192" t="s">
        <v>1</v>
      </c>
      <c r="N160" s="193" t="s">
        <v>41</v>
      </c>
      <c r="O160" s="68"/>
      <c r="P160" s="194">
        <f t="shared" si="21"/>
        <v>0</v>
      </c>
      <c r="Q160" s="194">
        <v>0.14429</v>
      </c>
      <c r="R160" s="194">
        <f t="shared" si="22"/>
        <v>0.30300900000000003</v>
      </c>
      <c r="S160" s="194">
        <v>0</v>
      </c>
      <c r="T160" s="195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130</v>
      </c>
      <c r="AT160" s="196" t="s">
        <v>126</v>
      </c>
      <c r="AU160" s="196" t="s">
        <v>122</v>
      </c>
      <c r="AY160" s="14" t="s">
        <v>123</v>
      </c>
      <c r="BE160" s="197">
        <f t="shared" si="24"/>
        <v>0</v>
      </c>
      <c r="BF160" s="197">
        <f t="shared" si="25"/>
        <v>0</v>
      </c>
      <c r="BG160" s="197">
        <f t="shared" si="26"/>
        <v>0</v>
      </c>
      <c r="BH160" s="197">
        <f t="shared" si="27"/>
        <v>0</v>
      </c>
      <c r="BI160" s="197">
        <f t="shared" si="28"/>
        <v>0</v>
      </c>
      <c r="BJ160" s="14" t="s">
        <v>122</v>
      </c>
      <c r="BK160" s="197">
        <f t="shared" si="29"/>
        <v>0</v>
      </c>
      <c r="BL160" s="14" t="s">
        <v>130</v>
      </c>
      <c r="BM160" s="196" t="s">
        <v>262</v>
      </c>
    </row>
    <row r="161" spans="1:65" s="2" customFormat="1" ht="24.2" customHeight="1">
      <c r="A161" s="31"/>
      <c r="B161" s="32"/>
      <c r="C161" s="198" t="s">
        <v>263</v>
      </c>
      <c r="D161" s="198" t="s">
        <v>136</v>
      </c>
      <c r="E161" s="199" t="s">
        <v>264</v>
      </c>
      <c r="F161" s="200" t="s">
        <v>265</v>
      </c>
      <c r="G161" s="201" t="s">
        <v>195</v>
      </c>
      <c r="H161" s="202">
        <v>1</v>
      </c>
      <c r="I161" s="203"/>
      <c r="J161" s="204">
        <f t="shared" si="20"/>
        <v>0</v>
      </c>
      <c r="K161" s="205"/>
      <c r="L161" s="206"/>
      <c r="M161" s="207" t="s">
        <v>1</v>
      </c>
      <c r="N161" s="208" t="s">
        <v>41</v>
      </c>
      <c r="O161" s="68"/>
      <c r="P161" s="194">
        <f t="shared" si="21"/>
        <v>0</v>
      </c>
      <c r="Q161" s="194">
        <v>0</v>
      </c>
      <c r="R161" s="194">
        <f t="shared" si="22"/>
        <v>0</v>
      </c>
      <c r="S161" s="194">
        <v>0</v>
      </c>
      <c r="T161" s="195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139</v>
      </c>
      <c r="AT161" s="196" t="s">
        <v>136</v>
      </c>
      <c r="AU161" s="196" t="s">
        <v>122</v>
      </c>
      <c r="AY161" s="14" t="s">
        <v>123</v>
      </c>
      <c r="BE161" s="197">
        <f t="shared" si="24"/>
        <v>0</v>
      </c>
      <c r="BF161" s="197">
        <f t="shared" si="25"/>
        <v>0</v>
      </c>
      <c r="BG161" s="197">
        <f t="shared" si="26"/>
        <v>0</v>
      </c>
      <c r="BH161" s="197">
        <f t="shared" si="27"/>
        <v>0</v>
      </c>
      <c r="BI161" s="197">
        <f t="shared" si="28"/>
        <v>0</v>
      </c>
      <c r="BJ161" s="14" t="s">
        <v>122</v>
      </c>
      <c r="BK161" s="197">
        <f t="shared" si="29"/>
        <v>0</v>
      </c>
      <c r="BL161" s="14" t="s">
        <v>130</v>
      </c>
      <c r="BM161" s="196" t="s">
        <v>266</v>
      </c>
    </row>
    <row r="162" spans="1:65" s="2" customFormat="1" ht="33" customHeight="1">
      <c r="A162" s="31"/>
      <c r="B162" s="32"/>
      <c r="C162" s="184" t="s">
        <v>267</v>
      </c>
      <c r="D162" s="184" t="s">
        <v>126</v>
      </c>
      <c r="E162" s="185" t="s">
        <v>268</v>
      </c>
      <c r="F162" s="186" t="s">
        <v>269</v>
      </c>
      <c r="G162" s="187" t="s">
        <v>270</v>
      </c>
      <c r="H162" s="188">
        <v>1</v>
      </c>
      <c r="I162" s="189"/>
      <c r="J162" s="190">
        <f t="shared" si="20"/>
        <v>0</v>
      </c>
      <c r="K162" s="191"/>
      <c r="L162" s="36"/>
      <c r="M162" s="192" t="s">
        <v>1</v>
      </c>
      <c r="N162" s="193" t="s">
        <v>41</v>
      </c>
      <c r="O162" s="68"/>
      <c r="P162" s="194">
        <f t="shared" si="21"/>
        <v>0</v>
      </c>
      <c r="Q162" s="194">
        <v>0.22305</v>
      </c>
      <c r="R162" s="194">
        <f t="shared" si="22"/>
        <v>0.22305</v>
      </c>
      <c r="S162" s="194">
        <v>0</v>
      </c>
      <c r="T162" s="195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130</v>
      </c>
      <c r="AT162" s="196" t="s">
        <v>126</v>
      </c>
      <c r="AU162" s="196" t="s">
        <v>122</v>
      </c>
      <c r="AY162" s="14" t="s">
        <v>123</v>
      </c>
      <c r="BE162" s="197">
        <f t="shared" si="24"/>
        <v>0</v>
      </c>
      <c r="BF162" s="197">
        <f t="shared" si="25"/>
        <v>0</v>
      </c>
      <c r="BG162" s="197">
        <f t="shared" si="26"/>
        <v>0</v>
      </c>
      <c r="BH162" s="197">
        <f t="shared" si="27"/>
        <v>0</v>
      </c>
      <c r="BI162" s="197">
        <f t="shared" si="28"/>
        <v>0</v>
      </c>
      <c r="BJ162" s="14" t="s">
        <v>122</v>
      </c>
      <c r="BK162" s="197">
        <f t="shared" si="29"/>
        <v>0</v>
      </c>
      <c r="BL162" s="14" t="s">
        <v>130</v>
      </c>
      <c r="BM162" s="196" t="s">
        <v>271</v>
      </c>
    </row>
    <row r="163" spans="1:65" s="2" customFormat="1" ht="24.2" customHeight="1">
      <c r="A163" s="31"/>
      <c r="B163" s="32"/>
      <c r="C163" s="184" t="s">
        <v>272</v>
      </c>
      <c r="D163" s="184" t="s">
        <v>126</v>
      </c>
      <c r="E163" s="185" t="s">
        <v>273</v>
      </c>
      <c r="F163" s="186" t="s">
        <v>274</v>
      </c>
      <c r="G163" s="187" t="s">
        <v>270</v>
      </c>
      <c r="H163" s="188">
        <v>2</v>
      </c>
      <c r="I163" s="189"/>
      <c r="J163" s="190">
        <f t="shared" si="20"/>
        <v>0</v>
      </c>
      <c r="K163" s="191"/>
      <c r="L163" s="36"/>
      <c r="M163" s="192" t="s">
        <v>1</v>
      </c>
      <c r="N163" s="193" t="s">
        <v>41</v>
      </c>
      <c r="O163" s="68"/>
      <c r="P163" s="194">
        <f t="shared" si="21"/>
        <v>0</v>
      </c>
      <c r="Q163" s="194">
        <v>6.8287644999999999E-3</v>
      </c>
      <c r="R163" s="194">
        <f t="shared" si="22"/>
        <v>1.3657529E-2</v>
      </c>
      <c r="S163" s="194">
        <v>0</v>
      </c>
      <c r="T163" s="195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130</v>
      </c>
      <c r="AT163" s="196" t="s">
        <v>126</v>
      </c>
      <c r="AU163" s="196" t="s">
        <v>122</v>
      </c>
      <c r="AY163" s="14" t="s">
        <v>123</v>
      </c>
      <c r="BE163" s="197">
        <f t="shared" si="24"/>
        <v>0</v>
      </c>
      <c r="BF163" s="197">
        <f t="shared" si="25"/>
        <v>0</v>
      </c>
      <c r="BG163" s="197">
        <f t="shared" si="26"/>
        <v>0</v>
      </c>
      <c r="BH163" s="197">
        <f t="shared" si="27"/>
        <v>0</v>
      </c>
      <c r="BI163" s="197">
        <f t="shared" si="28"/>
        <v>0</v>
      </c>
      <c r="BJ163" s="14" t="s">
        <v>122</v>
      </c>
      <c r="BK163" s="197">
        <f t="shared" si="29"/>
        <v>0</v>
      </c>
      <c r="BL163" s="14" t="s">
        <v>130</v>
      </c>
      <c r="BM163" s="196" t="s">
        <v>275</v>
      </c>
    </row>
    <row r="164" spans="1:65" s="2" customFormat="1" ht="37.9" customHeight="1">
      <c r="A164" s="31"/>
      <c r="B164" s="32"/>
      <c r="C164" s="184" t="s">
        <v>276</v>
      </c>
      <c r="D164" s="184" t="s">
        <v>126</v>
      </c>
      <c r="E164" s="185" t="s">
        <v>277</v>
      </c>
      <c r="F164" s="186" t="s">
        <v>278</v>
      </c>
      <c r="G164" s="187" t="s">
        <v>270</v>
      </c>
      <c r="H164" s="188">
        <v>2</v>
      </c>
      <c r="I164" s="189"/>
      <c r="J164" s="190">
        <f t="shared" si="20"/>
        <v>0</v>
      </c>
      <c r="K164" s="191"/>
      <c r="L164" s="36"/>
      <c r="M164" s="192" t="s">
        <v>1</v>
      </c>
      <c r="N164" s="193" t="s">
        <v>41</v>
      </c>
      <c r="O164" s="68"/>
      <c r="P164" s="194">
        <f t="shared" si="21"/>
        <v>0</v>
      </c>
      <c r="Q164" s="194">
        <v>2.307E-2</v>
      </c>
      <c r="R164" s="194">
        <f t="shared" si="22"/>
        <v>4.614E-2</v>
      </c>
      <c r="S164" s="194">
        <v>0</v>
      </c>
      <c r="T164" s="195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130</v>
      </c>
      <c r="AT164" s="196" t="s">
        <v>126</v>
      </c>
      <c r="AU164" s="196" t="s">
        <v>122</v>
      </c>
      <c r="AY164" s="14" t="s">
        <v>123</v>
      </c>
      <c r="BE164" s="197">
        <f t="shared" si="24"/>
        <v>0</v>
      </c>
      <c r="BF164" s="197">
        <f t="shared" si="25"/>
        <v>0</v>
      </c>
      <c r="BG164" s="197">
        <f t="shared" si="26"/>
        <v>0</v>
      </c>
      <c r="BH164" s="197">
        <f t="shared" si="27"/>
        <v>0</v>
      </c>
      <c r="BI164" s="197">
        <f t="shared" si="28"/>
        <v>0</v>
      </c>
      <c r="BJ164" s="14" t="s">
        <v>122</v>
      </c>
      <c r="BK164" s="197">
        <f t="shared" si="29"/>
        <v>0</v>
      </c>
      <c r="BL164" s="14" t="s">
        <v>130</v>
      </c>
      <c r="BM164" s="196" t="s">
        <v>279</v>
      </c>
    </row>
    <row r="165" spans="1:65" s="2" customFormat="1" ht="24.2" customHeight="1">
      <c r="A165" s="31"/>
      <c r="B165" s="32"/>
      <c r="C165" s="184" t="s">
        <v>280</v>
      </c>
      <c r="D165" s="184" t="s">
        <v>126</v>
      </c>
      <c r="E165" s="185" t="s">
        <v>281</v>
      </c>
      <c r="F165" s="186" t="s">
        <v>282</v>
      </c>
      <c r="G165" s="187" t="s">
        <v>249</v>
      </c>
      <c r="H165" s="188">
        <v>4</v>
      </c>
      <c r="I165" s="189"/>
      <c r="J165" s="190">
        <f t="shared" si="20"/>
        <v>0</v>
      </c>
      <c r="K165" s="191"/>
      <c r="L165" s="36"/>
      <c r="M165" s="192" t="s">
        <v>1</v>
      </c>
      <c r="N165" s="193" t="s">
        <v>41</v>
      </c>
      <c r="O165" s="68"/>
      <c r="P165" s="194">
        <f t="shared" si="21"/>
        <v>0</v>
      </c>
      <c r="Q165" s="194">
        <v>7.4686670000000002E-4</v>
      </c>
      <c r="R165" s="194">
        <f t="shared" si="22"/>
        <v>2.9874668000000001E-3</v>
      </c>
      <c r="S165" s="194">
        <v>0</v>
      </c>
      <c r="T165" s="195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130</v>
      </c>
      <c r="AT165" s="196" t="s">
        <v>126</v>
      </c>
      <c r="AU165" s="196" t="s">
        <v>122</v>
      </c>
      <c r="AY165" s="14" t="s">
        <v>123</v>
      </c>
      <c r="BE165" s="197">
        <f t="shared" si="24"/>
        <v>0</v>
      </c>
      <c r="BF165" s="197">
        <f t="shared" si="25"/>
        <v>0</v>
      </c>
      <c r="BG165" s="197">
        <f t="shared" si="26"/>
        <v>0</v>
      </c>
      <c r="BH165" s="197">
        <f t="shared" si="27"/>
        <v>0</v>
      </c>
      <c r="BI165" s="197">
        <f t="shared" si="28"/>
        <v>0</v>
      </c>
      <c r="BJ165" s="14" t="s">
        <v>122</v>
      </c>
      <c r="BK165" s="197">
        <f t="shared" si="29"/>
        <v>0</v>
      </c>
      <c r="BL165" s="14" t="s">
        <v>130</v>
      </c>
      <c r="BM165" s="196" t="s">
        <v>283</v>
      </c>
    </row>
    <row r="166" spans="1:65" s="2" customFormat="1" ht="33" customHeight="1">
      <c r="A166" s="31"/>
      <c r="B166" s="32"/>
      <c r="C166" s="184" t="s">
        <v>284</v>
      </c>
      <c r="D166" s="184" t="s">
        <v>126</v>
      </c>
      <c r="E166" s="185" t="s">
        <v>285</v>
      </c>
      <c r="F166" s="186" t="s">
        <v>286</v>
      </c>
      <c r="G166" s="187" t="s">
        <v>270</v>
      </c>
      <c r="H166" s="188">
        <v>1</v>
      </c>
      <c r="I166" s="189"/>
      <c r="J166" s="190">
        <f t="shared" si="20"/>
        <v>0</v>
      </c>
      <c r="K166" s="191"/>
      <c r="L166" s="36"/>
      <c r="M166" s="192" t="s">
        <v>1</v>
      </c>
      <c r="N166" s="193" t="s">
        <v>41</v>
      </c>
      <c r="O166" s="68"/>
      <c r="P166" s="194">
        <f t="shared" si="21"/>
        <v>0</v>
      </c>
      <c r="Q166" s="194">
        <v>6.5900000000000004E-3</v>
      </c>
      <c r="R166" s="194">
        <f t="shared" si="22"/>
        <v>6.5900000000000004E-3</v>
      </c>
      <c r="S166" s="194">
        <v>0</v>
      </c>
      <c r="T166" s="195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130</v>
      </c>
      <c r="AT166" s="196" t="s">
        <v>126</v>
      </c>
      <c r="AU166" s="196" t="s">
        <v>122</v>
      </c>
      <c r="AY166" s="14" t="s">
        <v>123</v>
      </c>
      <c r="BE166" s="197">
        <f t="shared" si="24"/>
        <v>0</v>
      </c>
      <c r="BF166" s="197">
        <f t="shared" si="25"/>
        <v>0</v>
      </c>
      <c r="BG166" s="197">
        <f t="shared" si="26"/>
        <v>0</v>
      </c>
      <c r="BH166" s="197">
        <f t="shared" si="27"/>
        <v>0</v>
      </c>
      <c r="BI166" s="197">
        <f t="shared" si="28"/>
        <v>0</v>
      </c>
      <c r="BJ166" s="14" t="s">
        <v>122</v>
      </c>
      <c r="BK166" s="197">
        <f t="shared" si="29"/>
        <v>0</v>
      </c>
      <c r="BL166" s="14" t="s">
        <v>130</v>
      </c>
      <c r="BM166" s="196" t="s">
        <v>287</v>
      </c>
    </row>
    <row r="167" spans="1:65" s="2" customFormat="1" ht="33" customHeight="1">
      <c r="A167" s="31"/>
      <c r="B167" s="32"/>
      <c r="C167" s="184" t="s">
        <v>288</v>
      </c>
      <c r="D167" s="184" t="s">
        <v>126</v>
      </c>
      <c r="E167" s="185" t="s">
        <v>289</v>
      </c>
      <c r="F167" s="186" t="s">
        <v>290</v>
      </c>
      <c r="G167" s="187" t="s">
        <v>270</v>
      </c>
      <c r="H167" s="188">
        <v>1</v>
      </c>
      <c r="I167" s="189"/>
      <c r="J167" s="190">
        <f t="shared" si="20"/>
        <v>0</v>
      </c>
      <c r="K167" s="191"/>
      <c r="L167" s="36"/>
      <c r="M167" s="192" t="s">
        <v>1</v>
      </c>
      <c r="N167" s="193" t="s">
        <v>41</v>
      </c>
      <c r="O167" s="68"/>
      <c r="P167" s="194">
        <f t="shared" si="21"/>
        <v>0</v>
      </c>
      <c r="Q167" s="194">
        <v>6.5900000000000004E-3</v>
      </c>
      <c r="R167" s="194">
        <f t="shared" si="22"/>
        <v>6.5900000000000004E-3</v>
      </c>
      <c r="S167" s="194">
        <v>0</v>
      </c>
      <c r="T167" s="195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130</v>
      </c>
      <c r="AT167" s="196" t="s">
        <v>126</v>
      </c>
      <c r="AU167" s="196" t="s">
        <v>122</v>
      </c>
      <c r="AY167" s="14" t="s">
        <v>123</v>
      </c>
      <c r="BE167" s="197">
        <f t="shared" si="24"/>
        <v>0</v>
      </c>
      <c r="BF167" s="197">
        <f t="shared" si="25"/>
        <v>0</v>
      </c>
      <c r="BG167" s="197">
        <f t="shared" si="26"/>
        <v>0</v>
      </c>
      <c r="BH167" s="197">
        <f t="shared" si="27"/>
        <v>0</v>
      </c>
      <c r="BI167" s="197">
        <f t="shared" si="28"/>
        <v>0</v>
      </c>
      <c r="BJ167" s="14" t="s">
        <v>122</v>
      </c>
      <c r="BK167" s="197">
        <f t="shared" si="29"/>
        <v>0</v>
      </c>
      <c r="BL167" s="14" t="s">
        <v>130</v>
      </c>
      <c r="BM167" s="196" t="s">
        <v>291</v>
      </c>
    </row>
    <row r="168" spans="1:65" s="2" customFormat="1" ht="33" customHeight="1">
      <c r="A168" s="31"/>
      <c r="B168" s="32"/>
      <c r="C168" s="184" t="s">
        <v>292</v>
      </c>
      <c r="D168" s="184" t="s">
        <v>126</v>
      </c>
      <c r="E168" s="185" t="s">
        <v>293</v>
      </c>
      <c r="F168" s="186" t="s">
        <v>294</v>
      </c>
      <c r="G168" s="187" t="s">
        <v>270</v>
      </c>
      <c r="H168" s="188">
        <v>1</v>
      </c>
      <c r="I168" s="189"/>
      <c r="J168" s="190">
        <f t="shared" si="20"/>
        <v>0</v>
      </c>
      <c r="K168" s="191"/>
      <c r="L168" s="36"/>
      <c r="M168" s="192" t="s">
        <v>1</v>
      </c>
      <c r="N168" s="193" t="s">
        <v>41</v>
      </c>
      <c r="O168" s="68"/>
      <c r="P168" s="194">
        <f t="shared" si="21"/>
        <v>0</v>
      </c>
      <c r="Q168" s="194">
        <v>2.5020000000000001E-2</v>
      </c>
      <c r="R168" s="194">
        <f t="shared" si="22"/>
        <v>2.5020000000000001E-2</v>
      </c>
      <c r="S168" s="194">
        <v>0</v>
      </c>
      <c r="T168" s="195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130</v>
      </c>
      <c r="AT168" s="196" t="s">
        <v>126</v>
      </c>
      <c r="AU168" s="196" t="s">
        <v>122</v>
      </c>
      <c r="AY168" s="14" t="s">
        <v>123</v>
      </c>
      <c r="BE168" s="197">
        <f t="shared" si="24"/>
        <v>0</v>
      </c>
      <c r="BF168" s="197">
        <f t="shared" si="25"/>
        <v>0</v>
      </c>
      <c r="BG168" s="197">
        <f t="shared" si="26"/>
        <v>0</v>
      </c>
      <c r="BH168" s="197">
        <f t="shared" si="27"/>
        <v>0</v>
      </c>
      <c r="BI168" s="197">
        <f t="shared" si="28"/>
        <v>0</v>
      </c>
      <c r="BJ168" s="14" t="s">
        <v>122</v>
      </c>
      <c r="BK168" s="197">
        <f t="shared" si="29"/>
        <v>0</v>
      </c>
      <c r="BL168" s="14" t="s">
        <v>130</v>
      </c>
      <c r="BM168" s="196" t="s">
        <v>295</v>
      </c>
    </row>
    <row r="169" spans="1:65" s="2" customFormat="1" ht="33" customHeight="1">
      <c r="A169" s="31"/>
      <c r="B169" s="32"/>
      <c r="C169" s="198" t="s">
        <v>296</v>
      </c>
      <c r="D169" s="198" t="s">
        <v>136</v>
      </c>
      <c r="E169" s="199" t="s">
        <v>297</v>
      </c>
      <c r="F169" s="200" t="s">
        <v>298</v>
      </c>
      <c r="G169" s="201" t="s">
        <v>249</v>
      </c>
      <c r="H169" s="202">
        <v>1</v>
      </c>
      <c r="I169" s="203"/>
      <c r="J169" s="204">
        <f t="shared" si="20"/>
        <v>0</v>
      </c>
      <c r="K169" s="205"/>
      <c r="L169" s="206"/>
      <c r="M169" s="207" t="s">
        <v>1</v>
      </c>
      <c r="N169" s="208" t="s">
        <v>41</v>
      </c>
      <c r="O169" s="68"/>
      <c r="P169" s="194">
        <f t="shared" si="21"/>
        <v>0</v>
      </c>
      <c r="Q169" s="194">
        <v>0</v>
      </c>
      <c r="R169" s="194">
        <f t="shared" si="22"/>
        <v>0</v>
      </c>
      <c r="S169" s="194">
        <v>0</v>
      </c>
      <c r="T169" s="195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139</v>
      </c>
      <c r="AT169" s="196" t="s">
        <v>136</v>
      </c>
      <c r="AU169" s="196" t="s">
        <v>122</v>
      </c>
      <c r="AY169" s="14" t="s">
        <v>123</v>
      </c>
      <c r="BE169" s="197">
        <f t="shared" si="24"/>
        <v>0</v>
      </c>
      <c r="BF169" s="197">
        <f t="shared" si="25"/>
        <v>0</v>
      </c>
      <c r="BG169" s="197">
        <f t="shared" si="26"/>
        <v>0</v>
      </c>
      <c r="BH169" s="197">
        <f t="shared" si="27"/>
        <v>0</v>
      </c>
      <c r="BI169" s="197">
        <f t="shared" si="28"/>
        <v>0</v>
      </c>
      <c r="BJ169" s="14" t="s">
        <v>122</v>
      </c>
      <c r="BK169" s="197">
        <f t="shared" si="29"/>
        <v>0</v>
      </c>
      <c r="BL169" s="14" t="s">
        <v>130</v>
      </c>
      <c r="BM169" s="196" t="s">
        <v>299</v>
      </c>
    </row>
    <row r="170" spans="1:65" s="2" customFormat="1" ht="16.5" customHeight="1">
      <c r="A170" s="31"/>
      <c r="B170" s="32"/>
      <c r="C170" s="198" t="s">
        <v>300</v>
      </c>
      <c r="D170" s="198" t="s">
        <v>136</v>
      </c>
      <c r="E170" s="199" t="s">
        <v>301</v>
      </c>
      <c r="F170" s="200" t="s">
        <v>302</v>
      </c>
      <c r="G170" s="201" t="s">
        <v>162</v>
      </c>
      <c r="H170" s="202">
        <v>1</v>
      </c>
      <c r="I170" s="203"/>
      <c r="J170" s="204">
        <f t="shared" si="20"/>
        <v>0</v>
      </c>
      <c r="K170" s="205"/>
      <c r="L170" s="206"/>
      <c r="M170" s="207" t="s">
        <v>1</v>
      </c>
      <c r="N170" s="208" t="s">
        <v>41</v>
      </c>
      <c r="O170" s="68"/>
      <c r="P170" s="194">
        <f t="shared" si="21"/>
        <v>0</v>
      </c>
      <c r="Q170" s="194">
        <v>0</v>
      </c>
      <c r="R170" s="194">
        <f t="shared" si="22"/>
        <v>0</v>
      </c>
      <c r="S170" s="194">
        <v>0</v>
      </c>
      <c r="T170" s="195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139</v>
      </c>
      <c r="AT170" s="196" t="s">
        <v>136</v>
      </c>
      <c r="AU170" s="196" t="s">
        <v>122</v>
      </c>
      <c r="AY170" s="14" t="s">
        <v>123</v>
      </c>
      <c r="BE170" s="197">
        <f t="shared" si="24"/>
        <v>0</v>
      </c>
      <c r="BF170" s="197">
        <f t="shared" si="25"/>
        <v>0</v>
      </c>
      <c r="BG170" s="197">
        <f t="shared" si="26"/>
        <v>0</v>
      </c>
      <c r="BH170" s="197">
        <f t="shared" si="27"/>
        <v>0</v>
      </c>
      <c r="BI170" s="197">
        <f t="shared" si="28"/>
        <v>0</v>
      </c>
      <c r="BJ170" s="14" t="s">
        <v>122</v>
      </c>
      <c r="BK170" s="197">
        <f t="shared" si="29"/>
        <v>0</v>
      </c>
      <c r="BL170" s="14" t="s">
        <v>130</v>
      </c>
      <c r="BM170" s="196" t="s">
        <v>303</v>
      </c>
    </row>
    <row r="171" spans="1:65" s="2" customFormat="1" ht="21.75" customHeight="1">
      <c r="A171" s="31"/>
      <c r="B171" s="32"/>
      <c r="C171" s="198" t="s">
        <v>304</v>
      </c>
      <c r="D171" s="198" t="s">
        <v>136</v>
      </c>
      <c r="E171" s="199" t="s">
        <v>305</v>
      </c>
      <c r="F171" s="200" t="s">
        <v>306</v>
      </c>
      <c r="G171" s="201" t="s">
        <v>162</v>
      </c>
      <c r="H171" s="202">
        <v>1</v>
      </c>
      <c r="I171" s="203"/>
      <c r="J171" s="204">
        <f t="shared" si="20"/>
        <v>0</v>
      </c>
      <c r="K171" s="205"/>
      <c r="L171" s="206"/>
      <c r="M171" s="207" t="s">
        <v>1</v>
      </c>
      <c r="N171" s="208" t="s">
        <v>41</v>
      </c>
      <c r="O171" s="68"/>
      <c r="P171" s="194">
        <f t="shared" si="21"/>
        <v>0</v>
      </c>
      <c r="Q171" s="194">
        <v>0</v>
      </c>
      <c r="R171" s="194">
        <f t="shared" si="22"/>
        <v>0</v>
      </c>
      <c r="S171" s="194">
        <v>0</v>
      </c>
      <c r="T171" s="195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139</v>
      </c>
      <c r="AT171" s="196" t="s">
        <v>136</v>
      </c>
      <c r="AU171" s="196" t="s">
        <v>122</v>
      </c>
      <c r="AY171" s="14" t="s">
        <v>123</v>
      </c>
      <c r="BE171" s="197">
        <f t="shared" si="24"/>
        <v>0</v>
      </c>
      <c r="BF171" s="197">
        <f t="shared" si="25"/>
        <v>0</v>
      </c>
      <c r="BG171" s="197">
        <f t="shared" si="26"/>
        <v>0</v>
      </c>
      <c r="BH171" s="197">
        <f t="shared" si="27"/>
        <v>0</v>
      </c>
      <c r="BI171" s="197">
        <f t="shared" si="28"/>
        <v>0</v>
      </c>
      <c r="BJ171" s="14" t="s">
        <v>122</v>
      </c>
      <c r="BK171" s="197">
        <f t="shared" si="29"/>
        <v>0</v>
      </c>
      <c r="BL171" s="14" t="s">
        <v>130</v>
      </c>
      <c r="BM171" s="196" t="s">
        <v>307</v>
      </c>
    </row>
    <row r="172" spans="1:65" s="2" customFormat="1" ht="16.5" customHeight="1">
      <c r="A172" s="31"/>
      <c r="B172" s="32"/>
      <c r="C172" s="198" t="s">
        <v>308</v>
      </c>
      <c r="D172" s="198" t="s">
        <v>136</v>
      </c>
      <c r="E172" s="199" t="s">
        <v>309</v>
      </c>
      <c r="F172" s="200" t="s">
        <v>310</v>
      </c>
      <c r="G172" s="201" t="s">
        <v>162</v>
      </c>
      <c r="H172" s="202">
        <v>1</v>
      </c>
      <c r="I172" s="203"/>
      <c r="J172" s="204">
        <f t="shared" si="20"/>
        <v>0</v>
      </c>
      <c r="K172" s="205"/>
      <c r="L172" s="206"/>
      <c r="M172" s="207" t="s">
        <v>1</v>
      </c>
      <c r="N172" s="208" t="s">
        <v>41</v>
      </c>
      <c r="O172" s="68"/>
      <c r="P172" s="194">
        <f t="shared" si="21"/>
        <v>0</v>
      </c>
      <c r="Q172" s="194">
        <v>0</v>
      </c>
      <c r="R172" s="194">
        <f t="shared" si="22"/>
        <v>0</v>
      </c>
      <c r="S172" s="194">
        <v>0</v>
      </c>
      <c r="T172" s="195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139</v>
      </c>
      <c r="AT172" s="196" t="s">
        <v>136</v>
      </c>
      <c r="AU172" s="196" t="s">
        <v>122</v>
      </c>
      <c r="AY172" s="14" t="s">
        <v>123</v>
      </c>
      <c r="BE172" s="197">
        <f t="shared" si="24"/>
        <v>0</v>
      </c>
      <c r="BF172" s="197">
        <f t="shared" si="25"/>
        <v>0</v>
      </c>
      <c r="BG172" s="197">
        <f t="shared" si="26"/>
        <v>0</v>
      </c>
      <c r="BH172" s="197">
        <f t="shared" si="27"/>
        <v>0</v>
      </c>
      <c r="BI172" s="197">
        <f t="shared" si="28"/>
        <v>0</v>
      </c>
      <c r="BJ172" s="14" t="s">
        <v>122</v>
      </c>
      <c r="BK172" s="197">
        <f t="shared" si="29"/>
        <v>0</v>
      </c>
      <c r="BL172" s="14" t="s">
        <v>130</v>
      </c>
      <c r="BM172" s="196" t="s">
        <v>311</v>
      </c>
    </row>
    <row r="173" spans="1:65" s="2" customFormat="1" ht="16.5" customHeight="1">
      <c r="A173" s="31"/>
      <c r="B173" s="32"/>
      <c r="C173" s="198" t="s">
        <v>312</v>
      </c>
      <c r="D173" s="198" t="s">
        <v>136</v>
      </c>
      <c r="E173" s="199" t="s">
        <v>313</v>
      </c>
      <c r="F173" s="200" t="s">
        <v>314</v>
      </c>
      <c r="G173" s="201" t="s">
        <v>162</v>
      </c>
      <c r="H173" s="202">
        <v>1</v>
      </c>
      <c r="I173" s="203"/>
      <c r="J173" s="204">
        <f t="shared" si="20"/>
        <v>0</v>
      </c>
      <c r="K173" s="205"/>
      <c r="L173" s="206"/>
      <c r="M173" s="207" t="s">
        <v>1</v>
      </c>
      <c r="N173" s="208" t="s">
        <v>41</v>
      </c>
      <c r="O173" s="68"/>
      <c r="P173" s="194">
        <f t="shared" si="21"/>
        <v>0</v>
      </c>
      <c r="Q173" s="194">
        <v>0</v>
      </c>
      <c r="R173" s="194">
        <f t="shared" si="22"/>
        <v>0</v>
      </c>
      <c r="S173" s="194">
        <v>0</v>
      </c>
      <c r="T173" s="195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139</v>
      </c>
      <c r="AT173" s="196" t="s">
        <v>136</v>
      </c>
      <c r="AU173" s="196" t="s">
        <v>122</v>
      </c>
      <c r="AY173" s="14" t="s">
        <v>123</v>
      </c>
      <c r="BE173" s="197">
        <f t="shared" si="24"/>
        <v>0</v>
      </c>
      <c r="BF173" s="197">
        <f t="shared" si="25"/>
        <v>0</v>
      </c>
      <c r="BG173" s="197">
        <f t="shared" si="26"/>
        <v>0</v>
      </c>
      <c r="BH173" s="197">
        <f t="shared" si="27"/>
        <v>0</v>
      </c>
      <c r="BI173" s="197">
        <f t="shared" si="28"/>
        <v>0</v>
      </c>
      <c r="BJ173" s="14" t="s">
        <v>122</v>
      </c>
      <c r="BK173" s="197">
        <f t="shared" si="29"/>
        <v>0</v>
      </c>
      <c r="BL173" s="14" t="s">
        <v>130</v>
      </c>
      <c r="BM173" s="196" t="s">
        <v>315</v>
      </c>
    </row>
    <row r="174" spans="1:65" s="2" customFormat="1" ht="16.5" customHeight="1">
      <c r="A174" s="31"/>
      <c r="B174" s="32"/>
      <c r="C174" s="198" t="s">
        <v>316</v>
      </c>
      <c r="D174" s="198" t="s">
        <v>136</v>
      </c>
      <c r="E174" s="199" t="s">
        <v>317</v>
      </c>
      <c r="F174" s="200" t="s">
        <v>318</v>
      </c>
      <c r="G174" s="201" t="s">
        <v>162</v>
      </c>
      <c r="H174" s="202">
        <v>1</v>
      </c>
      <c r="I174" s="203"/>
      <c r="J174" s="204">
        <f t="shared" si="20"/>
        <v>0</v>
      </c>
      <c r="K174" s="205"/>
      <c r="L174" s="206"/>
      <c r="M174" s="207" t="s">
        <v>1</v>
      </c>
      <c r="N174" s="208" t="s">
        <v>41</v>
      </c>
      <c r="O174" s="68"/>
      <c r="P174" s="194">
        <f t="shared" si="21"/>
        <v>0</v>
      </c>
      <c r="Q174" s="194">
        <v>0</v>
      </c>
      <c r="R174" s="194">
        <f t="shared" si="22"/>
        <v>0</v>
      </c>
      <c r="S174" s="194">
        <v>0</v>
      </c>
      <c r="T174" s="195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139</v>
      </c>
      <c r="AT174" s="196" t="s">
        <v>136</v>
      </c>
      <c r="AU174" s="196" t="s">
        <v>122</v>
      </c>
      <c r="AY174" s="14" t="s">
        <v>123</v>
      </c>
      <c r="BE174" s="197">
        <f t="shared" si="24"/>
        <v>0</v>
      </c>
      <c r="BF174" s="197">
        <f t="shared" si="25"/>
        <v>0</v>
      </c>
      <c r="BG174" s="197">
        <f t="shared" si="26"/>
        <v>0</v>
      </c>
      <c r="BH174" s="197">
        <f t="shared" si="27"/>
        <v>0</v>
      </c>
      <c r="BI174" s="197">
        <f t="shared" si="28"/>
        <v>0</v>
      </c>
      <c r="BJ174" s="14" t="s">
        <v>122</v>
      </c>
      <c r="BK174" s="197">
        <f t="shared" si="29"/>
        <v>0</v>
      </c>
      <c r="BL174" s="14" t="s">
        <v>130</v>
      </c>
      <c r="BM174" s="196" t="s">
        <v>319</v>
      </c>
    </row>
    <row r="175" spans="1:65" s="2" customFormat="1" ht="16.5" customHeight="1">
      <c r="A175" s="31"/>
      <c r="B175" s="32"/>
      <c r="C175" s="198" t="s">
        <v>320</v>
      </c>
      <c r="D175" s="198" t="s">
        <v>136</v>
      </c>
      <c r="E175" s="199" t="s">
        <v>321</v>
      </c>
      <c r="F175" s="200" t="s">
        <v>322</v>
      </c>
      <c r="G175" s="201" t="s">
        <v>162</v>
      </c>
      <c r="H175" s="202">
        <v>1</v>
      </c>
      <c r="I175" s="203"/>
      <c r="J175" s="204">
        <f t="shared" si="20"/>
        <v>0</v>
      </c>
      <c r="K175" s="205"/>
      <c r="L175" s="206"/>
      <c r="M175" s="207" t="s">
        <v>1</v>
      </c>
      <c r="N175" s="208" t="s">
        <v>41</v>
      </c>
      <c r="O175" s="68"/>
      <c r="P175" s="194">
        <f t="shared" si="21"/>
        <v>0</v>
      </c>
      <c r="Q175" s="194">
        <v>0</v>
      </c>
      <c r="R175" s="194">
        <f t="shared" si="22"/>
        <v>0</v>
      </c>
      <c r="S175" s="194">
        <v>0</v>
      </c>
      <c r="T175" s="195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139</v>
      </c>
      <c r="AT175" s="196" t="s">
        <v>136</v>
      </c>
      <c r="AU175" s="196" t="s">
        <v>122</v>
      </c>
      <c r="AY175" s="14" t="s">
        <v>123</v>
      </c>
      <c r="BE175" s="197">
        <f t="shared" si="24"/>
        <v>0</v>
      </c>
      <c r="BF175" s="197">
        <f t="shared" si="25"/>
        <v>0</v>
      </c>
      <c r="BG175" s="197">
        <f t="shared" si="26"/>
        <v>0</v>
      </c>
      <c r="BH175" s="197">
        <f t="shared" si="27"/>
        <v>0</v>
      </c>
      <c r="BI175" s="197">
        <f t="shared" si="28"/>
        <v>0</v>
      </c>
      <c r="BJ175" s="14" t="s">
        <v>122</v>
      </c>
      <c r="BK175" s="197">
        <f t="shared" si="29"/>
        <v>0</v>
      </c>
      <c r="BL175" s="14" t="s">
        <v>130</v>
      </c>
      <c r="BM175" s="196" t="s">
        <v>323</v>
      </c>
    </row>
    <row r="176" spans="1:65" s="2" customFormat="1" ht="16.5" customHeight="1">
      <c r="A176" s="31"/>
      <c r="B176" s="32"/>
      <c r="C176" s="198" t="s">
        <v>324</v>
      </c>
      <c r="D176" s="198" t="s">
        <v>136</v>
      </c>
      <c r="E176" s="199" t="s">
        <v>325</v>
      </c>
      <c r="F176" s="200" t="s">
        <v>326</v>
      </c>
      <c r="G176" s="201" t="s">
        <v>162</v>
      </c>
      <c r="H176" s="202">
        <v>1</v>
      </c>
      <c r="I176" s="203"/>
      <c r="J176" s="204">
        <f t="shared" si="20"/>
        <v>0</v>
      </c>
      <c r="K176" s="205"/>
      <c r="L176" s="206"/>
      <c r="M176" s="207" t="s">
        <v>1</v>
      </c>
      <c r="N176" s="208" t="s">
        <v>41</v>
      </c>
      <c r="O176" s="68"/>
      <c r="P176" s="194">
        <f t="shared" si="21"/>
        <v>0</v>
      </c>
      <c r="Q176" s="194">
        <v>0</v>
      </c>
      <c r="R176" s="194">
        <f t="shared" si="22"/>
        <v>0</v>
      </c>
      <c r="S176" s="194">
        <v>0</v>
      </c>
      <c r="T176" s="195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139</v>
      </c>
      <c r="AT176" s="196" t="s">
        <v>136</v>
      </c>
      <c r="AU176" s="196" t="s">
        <v>122</v>
      </c>
      <c r="AY176" s="14" t="s">
        <v>123</v>
      </c>
      <c r="BE176" s="197">
        <f t="shared" si="24"/>
        <v>0</v>
      </c>
      <c r="BF176" s="197">
        <f t="shared" si="25"/>
        <v>0</v>
      </c>
      <c r="BG176" s="197">
        <f t="shared" si="26"/>
        <v>0</v>
      </c>
      <c r="BH176" s="197">
        <f t="shared" si="27"/>
        <v>0</v>
      </c>
      <c r="BI176" s="197">
        <f t="shared" si="28"/>
        <v>0</v>
      </c>
      <c r="BJ176" s="14" t="s">
        <v>122</v>
      </c>
      <c r="BK176" s="197">
        <f t="shared" si="29"/>
        <v>0</v>
      </c>
      <c r="BL176" s="14" t="s">
        <v>130</v>
      </c>
      <c r="BM176" s="196" t="s">
        <v>327</v>
      </c>
    </row>
    <row r="177" spans="1:65" s="2" customFormat="1" ht="24.2" customHeight="1">
      <c r="A177" s="31"/>
      <c r="B177" s="32"/>
      <c r="C177" s="198" t="s">
        <v>328</v>
      </c>
      <c r="D177" s="198" t="s">
        <v>136</v>
      </c>
      <c r="E177" s="199" t="s">
        <v>329</v>
      </c>
      <c r="F177" s="200" t="s">
        <v>330</v>
      </c>
      <c r="G177" s="201" t="s">
        <v>162</v>
      </c>
      <c r="H177" s="202">
        <v>1</v>
      </c>
      <c r="I177" s="203"/>
      <c r="J177" s="204">
        <f t="shared" si="20"/>
        <v>0</v>
      </c>
      <c r="K177" s="205"/>
      <c r="L177" s="206"/>
      <c r="M177" s="207" t="s">
        <v>1</v>
      </c>
      <c r="N177" s="208" t="s">
        <v>41</v>
      </c>
      <c r="O177" s="68"/>
      <c r="P177" s="194">
        <f t="shared" si="21"/>
        <v>0</v>
      </c>
      <c r="Q177" s="194">
        <v>0</v>
      </c>
      <c r="R177" s="194">
        <f t="shared" si="22"/>
        <v>0</v>
      </c>
      <c r="S177" s="194">
        <v>0</v>
      </c>
      <c r="T177" s="195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139</v>
      </c>
      <c r="AT177" s="196" t="s">
        <v>136</v>
      </c>
      <c r="AU177" s="196" t="s">
        <v>122</v>
      </c>
      <c r="AY177" s="14" t="s">
        <v>123</v>
      </c>
      <c r="BE177" s="197">
        <f t="shared" si="24"/>
        <v>0</v>
      </c>
      <c r="BF177" s="197">
        <f t="shared" si="25"/>
        <v>0</v>
      </c>
      <c r="BG177" s="197">
        <f t="shared" si="26"/>
        <v>0</v>
      </c>
      <c r="BH177" s="197">
        <f t="shared" si="27"/>
        <v>0</v>
      </c>
      <c r="BI177" s="197">
        <f t="shared" si="28"/>
        <v>0</v>
      </c>
      <c r="BJ177" s="14" t="s">
        <v>122</v>
      </c>
      <c r="BK177" s="197">
        <f t="shared" si="29"/>
        <v>0</v>
      </c>
      <c r="BL177" s="14" t="s">
        <v>130</v>
      </c>
      <c r="BM177" s="196" t="s">
        <v>331</v>
      </c>
    </row>
    <row r="178" spans="1:65" s="2" customFormat="1" ht="21.75" customHeight="1">
      <c r="A178" s="31"/>
      <c r="B178" s="32"/>
      <c r="C178" s="184" t="s">
        <v>332</v>
      </c>
      <c r="D178" s="184" t="s">
        <v>126</v>
      </c>
      <c r="E178" s="185" t="s">
        <v>333</v>
      </c>
      <c r="F178" s="186" t="s">
        <v>334</v>
      </c>
      <c r="G178" s="187" t="s">
        <v>335</v>
      </c>
      <c r="H178" s="188">
        <v>0.64700000000000002</v>
      </c>
      <c r="I178" s="189"/>
      <c r="J178" s="190">
        <f t="shared" si="20"/>
        <v>0</v>
      </c>
      <c r="K178" s="191"/>
      <c r="L178" s="36"/>
      <c r="M178" s="192" t="s">
        <v>1</v>
      </c>
      <c r="N178" s="193" t="s">
        <v>41</v>
      </c>
      <c r="O178" s="68"/>
      <c r="P178" s="194">
        <f t="shared" si="21"/>
        <v>0</v>
      </c>
      <c r="Q178" s="194">
        <v>0</v>
      </c>
      <c r="R178" s="194">
        <f t="shared" si="22"/>
        <v>0</v>
      </c>
      <c r="S178" s="194">
        <v>0</v>
      </c>
      <c r="T178" s="195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130</v>
      </c>
      <c r="AT178" s="196" t="s">
        <v>126</v>
      </c>
      <c r="AU178" s="196" t="s">
        <v>122</v>
      </c>
      <c r="AY178" s="14" t="s">
        <v>123</v>
      </c>
      <c r="BE178" s="197">
        <f t="shared" si="24"/>
        <v>0</v>
      </c>
      <c r="BF178" s="197">
        <f t="shared" si="25"/>
        <v>0</v>
      </c>
      <c r="BG178" s="197">
        <f t="shared" si="26"/>
        <v>0</v>
      </c>
      <c r="BH178" s="197">
        <f t="shared" si="27"/>
        <v>0</v>
      </c>
      <c r="BI178" s="197">
        <f t="shared" si="28"/>
        <v>0</v>
      </c>
      <c r="BJ178" s="14" t="s">
        <v>122</v>
      </c>
      <c r="BK178" s="197">
        <f t="shared" si="29"/>
        <v>0</v>
      </c>
      <c r="BL178" s="14" t="s">
        <v>130</v>
      </c>
      <c r="BM178" s="196" t="s">
        <v>336</v>
      </c>
    </row>
    <row r="179" spans="1:65" s="12" customFormat="1" ht="22.9" customHeight="1">
      <c r="B179" s="168"/>
      <c r="C179" s="169"/>
      <c r="D179" s="170" t="s">
        <v>74</v>
      </c>
      <c r="E179" s="182" t="s">
        <v>337</v>
      </c>
      <c r="F179" s="182" t="s">
        <v>338</v>
      </c>
      <c r="G179" s="169"/>
      <c r="H179" s="169"/>
      <c r="I179" s="172"/>
      <c r="J179" s="183">
        <f>BK179</f>
        <v>0</v>
      </c>
      <c r="K179" s="169"/>
      <c r="L179" s="174"/>
      <c r="M179" s="175"/>
      <c r="N179" s="176"/>
      <c r="O179" s="176"/>
      <c r="P179" s="177">
        <f>SUM(P180:P189)</f>
        <v>0</v>
      </c>
      <c r="Q179" s="176"/>
      <c r="R179" s="177">
        <f>SUM(R180:R189)</f>
        <v>0.69895878</v>
      </c>
      <c r="S179" s="176"/>
      <c r="T179" s="178">
        <f>SUM(T180:T189)</f>
        <v>0</v>
      </c>
      <c r="AR179" s="179" t="s">
        <v>122</v>
      </c>
      <c r="AT179" s="180" t="s">
        <v>74</v>
      </c>
      <c r="AU179" s="180" t="s">
        <v>83</v>
      </c>
      <c r="AY179" s="179" t="s">
        <v>123</v>
      </c>
      <c r="BK179" s="181">
        <f>SUM(BK180:BK189)</f>
        <v>0</v>
      </c>
    </row>
    <row r="180" spans="1:65" s="2" customFormat="1" ht="24.2" customHeight="1">
      <c r="A180" s="31"/>
      <c r="B180" s="32"/>
      <c r="C180" s="184" t="s">
        <v>339</v>
      </c>
      <c r="D180" s="184" t="s">
        <v>126</v>
      </c>
      <c r="E180" s="185" t="s">
        <v>340</v>
      </c>
      <c r="F180" s="186" t="s">
        <v>341</v>
      </c>
      <c r="G180" s="187" t="s">
        <v>129</v>
      </c>
      <c r="H180" s="188">
        <v>5</v>
      </c>
      <c r="I180" s="189"/>
      <c r="J180" s="190">
        <f t="shared" ref="J180:J189" si="30">ROUND(I180*H180,2)</f>
        <v>0</v>
      </c>
      <c r="K180" s="191"/>
      <c r="L180" s="36"/>
      <c r="M180" s="192" t="s">
        <v>1</v>
      </c>
      <c r="N180" s="193" t="s">
        <v>41</v>
      </c>
      <c r="O180" s="68"/>
      <c r="P180" s="194">
        <f t="shared" ref="P180:P189" si="31">O180*H180</f>
        <v>0</v>
      </c>
      <c r="Q180" s="194">
        <v>2.96E-3</v>
      </c>
      <c r="R180" s="194">
        <f t="shared" ref="R180:R189" si="32">Q180*H180</f>
        <v>1.4800000000000001E-2</v>
      </c>
      <c r="S180" s="194">
        <v>0</v>
      </c>
      <c r="T180" s="195">
        <f t="shared" ref="T180:T189" si="33"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130</v>
      </c>
      <c r="AT180" s="196" t="s">
        <v>126</v>
      </c>
      <c r="AU180" s="196" t="s">
        <v>122</v>
      </c>
      <c r="AY180" s="14" t="s">
        <v>123</v>
      </c>
      <c r="BE180" s="197">
        <f t="shared" ref="BE180:BE189" si="34">IF(N180="základní",J180,0)</f>
        <v>0</v>
      </c>
      <c r="BF180" s="197">
        <f t="shared" ref="BF180:BF189" si="35">IF(N180="snížená",J180,0)</f>
        <v>0</v>
      </c>
      <c r="BG180" s="197">
        <f t="shared" ref="BG180:BG189" si="36">IF(N180="zákl. přenesená",J180,0)</f>
        <v>0</v>
      </c>
      <c r="BH180" s="197">
        <f t="shared" ref="BH180:BH189" si="37">IF(N180="sníž. přenesená",J180,0)</f>
        <v>0</v>
      </c>
      <c r="BI180" s="197">
        <f t="shared" ref="BI180:BI189" si="38">IF(N180="nulová",J180,0)</f>
        <v>0</v>
      </c>
      <c r="BJ180" s="14" t="s">
        <v>122</v>
      </c>
      <c r="BK180" s="197">
        <f t="shared" ref="BK180:BK189" si="39">ROUND(I180*H180,2)</f>
        <v>0</v>
      </c>
      <c r="BL180" s="14" t="s">
        <v>130</v>
      </c>
      <c r="BM180" s="196" t="s">
        <v>342</v>
      </c>
    </row>
    <row r="181" spans="1:65" s="2" customFormat="1" ht="24.2" customHeight="1">
      <c r="A181" s="31"/>
      <c r="B181" s="32"/>
      <c r="C181" s="184" t="s">
        <v>343</v>
      </c>
      <c r="D181" s="184" t="s">
        <v>126</v>
      </c>
      <c r="E181" s="185" t="s">
        <v>344</v>
      </c>
      <c r="F181" s="186" t="s">
        <v>345</v>
      </c>
      <c r="G181" s="187" t="s">
        <v>129</v>
      </c>
      <c r="H181" s="188">
        <v>35</v>
      </c>
      <c r="I181" s="189"/>
      <c r="J181" s="190">
        <f t="shared" si="30"/>
        <v>0</v>
      </c>
      <c r="K181" s="191"/>
      <c r="L181" s="36"/>
      <c r="M181" s="192" t="s">
        <v>1</v>
      </c>
      <c r="N181" s="193" t="s">
        <v>41</v>
      </c>
      <c r="O181" s="68"/>
      <c r="P181" s="194">
        <f t="shared" si="31"/>
        <v>0</v>
      </c>
      <c r="Q181" s="194">
        <v>4.4000000000000003E-3</v>
      </c>
      <c r="R181" s="194">
        <f t="shared" si="32"/>
        <v>0.154</v>
      </c>
      <c r="S181" s="194">
        <v>0</v>
      </c>
      <c r="T181" s="195">
        <f t="shared" si="3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130</v>
      </c>
      <c r="AT181" s="196" t="s">
        <v>126</v>
      </c>
      <c r="AU181" s="196" t="s">
        <v>122</v>
      </c>
      <c r="AY181" s="14" t="s">
        <v>123</v>
      </c>
      <c r="BE181" s="197">
        <f t="shared" si="34"/>
        <v>0</v>
      </c>
      <c r="BF181" s="197">
        <f t="shared" si="35"/>
        <v>0</v>
      </c>
      <c r="BG181" s="197">
        <f t="shared" si="36"/>
        <v>0</v>
      </c>
      <c r="BH181" s="197">
        <f t="shared" si="37"/>
        <v>0</v>
      </c>
      <c r="BI181" s="197">
        <f t="shared" si="38"/>
        <v>0</v>
      </c>
      <c r="BJ181" s="14" t="s">
        <v>122</v>
      </c>
      <c r="BK181" s="197">
        <f t="shared" si="39"/>
        <v>0</v>
      </c>
      <c r="BL181" s="14" t="s">
        <v>130</v>
      </c>
      <c r="BM181" s="196" t="s">
        <v>346</v>
      </c>
    </row>
    <row r="182" spans="1:65" s="2" customFormat="1" ht="24.2" customHeight="1">
      <c r="A182" s="31"/>
      <c r="B182" s="32"/>
      <c r="C182" s="184" t="s">
        <v>347</v>
      </c>
      <c r="D182" s="184" t="s">
        <v>126</v>
      </c>
      <c r="E182" s="185" t="s">
        <v>348</v>
      </c>
      <c r="F182" s="186" t="s">
        <v>349</v>
      </c>
      <c r="G182" s="187" t="s">
        <v>129</v>
      </c>
      <c r="H182" s="188">
        <v>10</v>
      </c>
      <c r="I182" s="189"/>
      <c r="J182" s="190">
        <f t="shared" si="30"/>
        <v>0</v>
      </c>
      <c r="K182" s="191"/>
      <c r="L182" s="36"/>
      <c r="M182" s="192" t="s">
        <v>1</v>
      </c>
      <c r="N182" s="193" t="s">
        <v>41</v>
      </c>
      <c r="O182" s="68"/>
      <c r="P182" s="194">
        <f t="shared" si="31"/>
        <v>0</v>
      </c>
      <c r="Q182" s="194">
        <v>6.2899999999999996E-3</v>
      </c>
      <c r="R182" s="194">
        <f t="shared" si="32"/>
        <v>6.2899999999999998E-2</v>
      </c>
      <c r="S182" s="194">
        <v>0</v>
      </c>
      <c r="T182" s="195">
        <f t="shared" si="3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130</v>
      </c>
      <c r="AT182" s="196" t="s">
        <v>126</v>
      </c>
      <c r="AU182" s="196" t="s">
        <v>122</v>
      </c>
      <c r="AY182" s="14" t="s">
        <v>123</v>
      </c>
      <c r="BE182" s="197">
        <f t="shared" si="34"/>
        <v>0</v>
      </c>
      <c r="BF182" s="197">
        <f t="shared" si="35"/>
        <v>0</v>
      </c>
      <c r="BG182" s="197">
        <f t="shared" si="36"/>
        <v>0</v>
      </c>
      <c r="BH182" s="197">
        <f t="shared" si="37"/>
        <v>0</v>
      </c>
      <c r="BI182" s="197">
        <f t="shared" si="38"/>
        <v>0</v>
      </c>
      <c r="BJ182" s="14" t="s">
        <v>122</v>
      </c>
      <c r="BK182" s="197">
        <f t="shared" si="39"/>
        <v>0</v>
      </c>
      <c r="BL182" s="14" t="s">
        <v>130</v>
      </c>
      <c r="BM182" s="196" t="s">
        <v>350</v>
      </c>
    </row>
    <row r="183" spans="1:65" s="2" customFormat="1" ht="24.2" customHeight="1">
      <c r="A183" s="31"/>
      <c r="B183" s="32"/>
      <c r="C183" s="184" t="s">
        <v>351</v>
      </c>
      <c r="D183" s="184" t="s">
        <v>126</v>
      </c>
      <c r="E183" s="185" t="s">
        <v>352</v>
      </c>
      <c r="F183" s="186" t="s">
        <v>353</v>
      </c>
      <c r="G183" s="187" t="s">
        <v>129</v>
      </c>
      <c r="H183" s="188">
        <v>10</v>
      </c>
      <c r="I183" s="189"/>
      <c r="J183" s="190">
        <f t="shared" si="30"/>
        <v>0</v>
      </c>
      <c r="K183" s="191"/>
      <c r="L183" s="36"/>
      <c r="M183" s="192" t="s">
        <v>1</v>
      </c>
      <c r="N183" s="193" t="s">
        <v>41</v>
      </c>
      <c r="O183" s="68"/>
      <c r="P183" s="194">
        <f t="shared" si="31"/>
        <v>0</v>
      </c>
      <c r="Q183" s="194">
        <v>7.9193900000000001E-3</v>
      </c>
      <c r="R183" s="194">
        <f t="shared" si="32"/>
        <v>7.9193899999999998E-2</v>
      </c>
      <c r="S183" s="194">
        <v>0</v>
      </c>
      <c r="T183" s="195">
        <f t="shared" si="3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130</v>
      </c>
      <c r="AT183" s="196" t="s">
        <v>126</v>
      </c>
      <c r="AU183" s="196" t="s">
        <v>122</v>
      </c>
      <c r="AY183" s="14" t="s">
        <v>123</v>
      </c>
      <c r="BE183" s="197">
        <f t="shared" si="34"/>
        <v>0</v>
      </c>
      <c r="BF183" s="197">
        <f t="shared" si="35"/>
        <v>0</v>
      </c>
      <c r="BG183" s="197">
        <f t="shared" si="36"/>
        <v>0</v>
      </c>
      <c r="BH183" s="197">
        <f t="shared" si="37"/>
        <v>0</v>
      </c>
      <c r="BI183" s="197">
        <f t="shared" si="38"/>
        <v>0</v>
      </c>
      <c r="BJ183" s="14" t="s">
        <v>122</v>
      </c>
      <c r="BK183" s="197">
        <f t="shared" si="39"/>
        <v>0</v>
      </c>
      <c r="BL183" s="14" t="s">
        <v>130</v>
      </c>
      <c r="BM183" s="196" t="s">
        <v>354</v>
      </c>
    </row>
    <row r="184" spans="1:65" s="2" customFormat="1" ht="24.2" customHeight="1">
      <c r="A184" s="31"/>
      <c r="B184" s="32"/>
      <c r="C184" s="184" t="s">
        <v>355</v>
      </c>
      <c r="D184" s="184" t="s">
        <v>126</v>
      </c>
      <c r="E184" s="185" t="s">
        <v>356</v>
      </c>
      <c r="F184" s="186" t="s">
        <v>357</v>
      </c>
      <c r="G184" s="187" t="s">
        <v>129</v>
      </c>
      <c r="H184" s="188">
        <v>35</v>
      </c>
      <c r="I184" s="189"/>
      <c r="J184" s="190">
        <f t="shared" si="30"/>
        <v>0</v>
      </c>
      <c r="K184" s="191"/>
      <c r="L184" s="36"/>
      <c r="M184" s="192" t="s">
        <v>1</v>
      </c>
      <c r="N184" s="193" t="s">
        <v>41</v>
      </c>
      <c r="O184" s="68"/>
      <c r="P184" s="194">
        <f t="shared" si="31"/>
        <v>0</v>
      </c>
      <c r="Q184" s="194">
        <v>9.5467999999999994E-3</v>
      </c>
      <c r="R184" s="194">
        <f t="shared" si="32"/>
        <v>0.33413799999999999</v>
      </c>
      <c r="S184" s="194">
        <v>0</v>
      </c>
      <c r="T184" s="195">
        <f t="shared" si="3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130</v>
      </c>
      <c r="AT184" s="196" t="s">
        <v>126</v>
      </c>
      <c r="AU184" s="196" t="s">
        <v>122</v>
      </c>
      <c r="AY184" s="14" t="s">
        <v>123</v>
      </c>
      <c r="BE184" s="197">
        <f t="shared" si="34"/>
        <v>0</v>
      </c>
      <c r="BF184" s="197">
        <f t="shared" si="35"/>
        <v>0</v>
      </c>
      <c r="BG184" s="197">
        <f t="shared" si="36"/>
        <v>0</v>
      </c>
      <c r="BH184" s="197">
        <f t="shared" si="37"/>
        <v>0</v>
      </c>
      <c r="BI184" s="197">
        <f t="shared" si="38"/>
        <v>0</v>
      </c>
      <c r="BJ184" s="14" t="s">
        <v>122</v>
      </c>
      <c r="BK184" s="197">
        <f t="shared" si="39"/>
        <v>0</v>
      </c>
      <c r="BL184" s="14" t="s">
        <v>130</v>
      </c>
      <c r="BM184" s="196" t="s">
        <v>358</v>
      </c>
    </row>
    <row r="185" spans="1:65" s="2" customFormat="1" ht="24.2" customHeight="1">
      <c r="A185" s="31"/>
      <c r="B185" s="32"/>
      <c r="C185" s="184" t="s">
        <v>359</v>
      </c>
      <c r="D185" s="184" t="s">
        <v>126</v>
      </c>
      <c r="E185" s="185" t="s">
        <v>360</v>
      </c>
      <c r="F185" s="186" t="s">
        <v>361</v>
      </c>
      <c r="G185" s="187" t="s">
        <v>129</v>
      </c>
      <c r="H185" s="188">
        <v>4</v>
      </c>
      <c r="I185" s="189"/>
      <c r="J185" s="190">
        <f t="shared" si="30"/>
        <v>0</v>
      </c>
      <c r="K185" s="191"/>
      <c r="L185" s="36"/>
      <c r="M185" s="192" t="s">
        <v>1</v>
      </c>
      <c r="N185" s="193" t="s">
        <v>41</v>
      </c>
      <c r="O185" s="68"/>
      <c r="P185" s="194">
        <f t="shared" si="31"/>
        <v>0</v>
      </c>
      <c r="Q185" s="194">
        <v>1.3481720000000001E-2</v>
      </c>
      <c r="R185" s="194">
        <f t="shared" si="32"/>
        <v>5.3926880000000003E-2</v>
      </c>
      <c r="S185" s="194">
        <v>0</v>
      </c>
      <c r="T185" s="195">
        <f t="shared" si="3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130</v>
      </c>
      <c r="AT185" s="196" t="s">
        <v>126</v>
      </c>
      <c r="AU185" s="196" t="s">
        <v>122</v>
      </c>
      <c r="AY185" s="14" t="s">
        <v>123</v>
      </c>
      <c r="BE185" s="197">
        <f t="shared" si="34"/>
        <v>0</v>
      </c>
      <c r="BF185" s="197">
        <f t="shared" si="35"/>
        <v>0</v>
      </c>
      <c r="BG185" s="197">
        <f t="shared" si="36"/>
        <v>0</v>
      </c>
      <c r="BH185" s="197">
        <f t="shared" si="37"/>
        <v>0</v>
      </c>
      <c r="BI185" s="197">
        <f t="shared" si="38"/>
        <v>0</v>
      </c>
      <c r="BJ185" s="14" t="s">
        <v>122</v>
      </c>
      <c r="BK185" s="197">
        <f t="shared" si="39"/>
        <v>0</v>
      </c>
      <c r="BL185" s="14" t="s">
        <v>130</v>
      </c>
      <c r="BM185" s="196" t="s">
        <v>362</v>
      </c>
    </row>
    <row r="186" spans="1:65" s="2" customFormat="1" ht="21.75" customHeight="1">
      <c r="A186" s="31"/>
      <c r="B186" s="32"/>
      <c r="C186" s="184" t="s">
        <v>363</v>
      </c>
      <c r="D186" s="184" t="s">
        <v>126</v>
      </c>
      <c r="E186" s="185" t="s">
        <v>364</v>
      </c>
      <c r="F186" s="186" t="s">
        <v>365</v>
      </c>
      <c r="G186" s="187" t="s">
        <v>129</v>
      </c>
      <c r="H186" s="188">
        <v>50</v>
      </c>
      <c r="I186" s="189"/>
      <c r="J186" s="190">
        <f t="shared" si="30"/>
        <v>0</v>
      </c>
      <c r="K186" s="191"/>
      <c r="L186" s="36"/>
      <c r="M186" s="192" t="s">
        <v>1</v>
      </c>
      <c r="N186" s="193" t="s">
        <v>41</v>
      </c>
      <c r="O186" s="68"/>
      <c r="P186" s="194">
        <f t="shared" si="31"/>
        <v>0</v>
      </c>
      <c r="Q186" s="194">
        <v>0</v>
      </c>
      <c r="R186" s="194">
        <f t="shared" si="32"/>
        <v>0</v>
      </c>
      <c r="S186" s="194">
        <v>0</v>
      </c>
      <c r="T186" s="195">
        <f t="shared" si="3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130</v>
      </c>
      <c r="AT186" s="196" t="s">
        <v>126</v>
      </c>
      <c r="AU186" s="196" t="s">
        <v>122</v>
      </c>
      <c r="AY186" s="14" t="s">
        <v>123</v>
      </c>
      <c r="BE186" s="197">
        <f t="shared" si="34"/>
        <v>0</v>
      </c>
      <c r="BF186" s="197">
        <f t="shared" si="35"/>
        <v>0</v>
      </c>
      <c r="BG186" s="197">
        <f t="shared" si="36"/>
        <v>0</v>
      </c>
      <c r="BH186" s="197">
        <f t="shared" si="37"/>
        <v>0</v>
      </c>
      <c r="BI186" s="197">
        <f t="shared" si="38"/>
        <v>0</v>
      </c>
      <c r="BJ186" s="14" t="s">
        <v>122</v>
      </c>
      <c r="BK186" s="197">
        <f t="shared" si="39"/>
        <v>0</v>
      </c>
      <c r="BL186" s="14" t="s">
        <v>130</v>
      </c>
      <c r="BM186" s="196" t="s">
        <v>366</v>
      </c>
    </row>
    <row r="187" spans="1:65" s="2" customFormat="1" ht="24.2" customHeight="1">
      <c r="A187" s="31"/>
      <c r="B187" s="32"/>
      <c r="C187" s="184" t="s">
        <v>367</v>
      </c>
      <c r="D187" s="184" t="s">
        <v>126</v>
      </c>
      <c r="E187" s="185" t="s">
        <v>368</v>
      </c>
      <c r="F187" s="186" t="s">
        <v>369</v>
      </c>
      <c r="G187" s="187" t="s">
        <v>129</v>
      </c>
      <c r="H187" s="188">
        <v>10</v>
      </c>
      <c r="I187" s="189"/>
      <c r="J187" s="190">
        <f t="shared" si="30"/>
        <v>0</v>
      </c>
      <c r="K187" s="191"/>
      <c r="L187" s="36"/>
      <c r="M187" s="192" t="s">
        <v>1</v>
      </c>
      <c r="N187" s="193" t="s">
        <v>41</v>
      </c>
      <c r="O187" s="68"/>
      <c r="P187" s="194">
        <f t="shared" si="31"/>
        <v>0</v>
      </c>
      <c r="Q187" s="194">
        <v>0</v>
      </c>
      <c r="R187" s="194">
        <f t="shared" si="32"/>
        <v>0</v>
      </c>
      <c r="S187" s="194">
        <v>0</v>
      </c>
      <c r="T187" s="195">
        <f t="shared" si="3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130</v>
      </c>
      <c r="AT187" s="196" t="s">
        <v>126</v>
      </c>
      <c r="AU187" s="196" t="s">
        <v>122</v>
      </c>
      <c r="AY187" s="14" t="s">
        <v>123</v>
      </c>
      <c r="BE187" s="197">
        <f t="shared" si="34"/>
        <v>0</v>
      </c>
      <c r="BF187" s="197">
        <f t="shared" si="35"/>
        <v>0</v>
      </c>
      <c r="BG187" s="197">
        <f t="shared" si="36"/>
        <v>0</v>
      </c>
      <c r="BH187" s="197">
        <f t="shared" si="37"/>
        <v>0</v>
      </c>
      <c r="BI187" s="197">
        <f t="shared" si="38"/>
        <v>0</v>
      </c>
      <c r="BJ187" s="14" t="s">
        <v>122</v>
      </c>
      <c r="BK187" s="197">
        <f t="shared" si="39"/>
        <v>0</v>
      </c>
      <c r="BL187" s="14" t="s">
        <v>130</v>
      </c>
      <c r="BM187" s="196" t="s">
        <v>370</v>
      </c>
    </row>
    <row r="188" spans="1:65" s="2" customFormat="1" ht="24.2" customHeight="1">
      <c r="A188" s="31"/>
      <c r="B188" s="32"/>
      <c r="C188" s="184" t="s">
        <v>371</v>
      </c>
      <c r="D188" s="184" t="s">
        <v>126</v>
      </c>
      <c r="E188" s="185" t="s">
        <v>372</v>
      </c>
      <c r="F188" s="186" t="s">
        <v>373</v>
      </c>
      <c r="G188" s="187" t="s">
        <v>129</v>
      </c>
      <c r="H188" s="188">
        <v>39</v>
      </c>
      <c r="I188" s="189"/>
      <c r="J188" s="190">
        <f t="shared" si="30"/>
        <v>0</v>
      </c>
      <c r="K188" s="191"/>
      <c r="L188" s="36"/>
      <c r="M188" s="192" t="s">
        <v>1</v>
      </c>
      <c r="N188" s="193" t="s">
        <v>41</v>
      </c>
      <c r="O188" s="68"/>
      <c r="P188" s="194">
        <f t="shared" si="31"/>
        <v>0</v>
      </c>
      <c r="Q188" s="194">
        <v>0</v>
      </c>
      <c r="R188" s="194">
        <f t="shared" si="32"/>
        <v>0</v>
      </c>
      <c r="S188" s="194">
        <v>0</v>
      </c>
      <c r="T188" s="195">
        <f t="shared" si="3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130</v>
      </c>
      <c r="AT188" s="196" t="s">
        <v>126</v>
      </c>
      <c r="AU188" s="196" t="s">
        <v>122</v>
      </c>
      <c r="AY188" s="14" t="s">
        <v>123</v>
      </c>
      <c r="BE188" s="197">
        <f t="shared" si="34"/>
        <v>0</v>
      </c>
      <c r="BF188" s="197">
        <f t="shared" si="35"/>
        <v>0</v>
      </c>
      <c r="BG188" s="197">
        <f t="shared" si="36"/>
        <v>0</v>
      </c>
      <c r="BH188" s="197">
        <f t="shared" si="37"/>
        <v>0</v>
      </c>
      <c r="BI188" s="197">
        <f t="shared" si="38"/>
        <v>0</v>
      </c>
      <c r="BJ188" s="14" t="s">
        <v>122</v>
      </c>
      <c r="BK188" s="197">
        <f t="shared" si="39"/>
        <v>0</v>
      </c>
      <c r="BL188" s="14" t="s">
        <v>130</v>
      </c>
      <c r="BM188" s="196" t="s">
        <v>374</v>
      </c>
    </row>
    <row r="189" spans="1:65" s="2" customFormat="1" ht="24.2" customHeight="1">
      <c r="A189" s="31"/>
      <c r="B189" s="32"/>
      <c r="C189" s="184" t="s">
        <v>375</v>
      </c>
      <c r="D189" s="184" t="s">
        <v>126</v>
      </c>
      <c r="E189" s="185" t="s">
        <v>376</v>
      </c>
      <c r="F189" s="186" t="s">
        <v>377</v>
      </c>
      <c r="G189" s="187" t="s">
        <v>335</v>
      </c>
      <c r="H189" s="188">
        <v>0.69899999999999995</v>
      </c>
      <c r="I189" s="189"/>
      <c r="J189" s="190">
        <f t="shared" si="30"/>
        <v>0</v>
      </c>
      <c r="K189" s="191"/>
      <c r="L189" s="36"/>
      <c r="M189" s="192" t="s">
        <v>1</v>
      </c>
      <c r="N189" s="193" t="s">
        <v>41</v>
      </c>
      <c r="O189" s="68"/>
      <c r="P189" s="194">
        <f t="shared" si="31"/>
        <v>0</v>
      </c>
      <c r="Q189" s="194">
        <v>0</v>
      </c>
      <c r="R189" s="194">
        <f t="shared" si="32"/>
        <v>0</v>
      </c>
      <c r="S189" s="194">
        <v>0</v>
      </c>
      <c r="T189" s="195">
        <f t="shared" si="3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130</v>
      </c>
      <c r="AT189" s="196" t="s">
        <v>126</v>
      </c>
      <c r="AU189" s="196" t="s">
        <v>122</v>
      </c>
      <c r="AY189" s="14" t="s">
        <v>123</v>
      </c>
      <c r="BE189" s="197">
        <f t="shared" si="34"/>
        <v>0</v>
      </c>
      <c r="BF189" s="197">
        <f t="shared" si="35"/>
        <v>0</v>
      </c>
      <c r="BG189" s="197">
        <f t="shared" si="36"/>
        <v>0</v>
      </c>
      <c r="BH189" s="197">
        <f t="shared" si="37"/>
        <v>0</v>
      </c>
      <c r="BI189" s="197">
        <f t="shared" si="38"/>
        <v>0</v>
      </c>
      <c r="BJ189" s="14" t="s">
        <v>122</v>
      </c>
      <c r="BK189" s="197">
        <f t="shared" si="39"/>
        <v>0</v>
      </c>
      <c r="BL189" s="14" t="s">
        <v>130</v>
      </c>
      <c r="BM189" s="196" t="s">
        <v>378</v>
      </c>
    </row>
    <row r="190" spans="1:65" s="12" customFormat="1" ht="22.9" customHeight="1">
      <c r="B190" s="168"/>
      <c r="C190" s="169"/>
      <c r="D190" s="170" t="s">
        <v>74</v>
      </c>
      <c r="E190" s="182" t="s">
        <v>379</v>
      </c>
      <c r="F190" s="182" t="s">
        <v>380</v>
      </c>
      <c r="G190" s="169"/>
      <c r="H190" s="169"/>
      <c r="I190" s="172"/>
      <c r="J190" s="183">
        <f>BK190</f>
        <v>0</v>
      </c>
      <c r="K190" s="169"/>
      <c r="L190" s="174"/>
      <c r="M190" s="175"/>
      <c r="N190" s="176"/>
      <c r="O190" s="176"/>
      <c r="P190" s="177">
        <f>SUM(P191:P213)</f>
        <v>0</v>
      </c>
      <c r="Q190" s="176"/>
      <c r="R190" s="177">
        <f>SUM(R191:R213)</f>
        <v>0.25199055229999995</v>
      </c>
      <c r="S190" s="176"/>
      <c r="T190" s="178">
        <f>SUM(T191:T213)</f>
        <v>0</v>
      </c>
      <c r="AR190" s="179" t="s">
        <v>122</v>
      </c>
      <c r="AT190" s="180" t="s">
        <v>74</v>
      </c>
      <c r="AU190" s="180" t="s">
        <v>83</v>
      </c>
      <c r="AY190" s="179" t="s">
        <v>123</v>
      </c>
      <c r="BK190" s="181">
        <f>SUM(BK191:BK213)</f>
        <v>0</v>
      </c>
    </row>
    <row r="191" spans="1:65" s="2" customFormat="1" ht="24.2" customHeight="1">
      <c r="A191" s="31"/>
      <c r="B191" s="32"/>
      <c r="C191" s="184" t="s">
        <v>381</v>
      </c>
      <c r="D191" s="184" t="s">
        <v>126</v>
      </c>
      <c r="E191" s="185" t="s">
        <v>382</v>
      </c>
      <c r="F191" s="186" t="s">
        <v>383</v>
      </c>
      <c r="G191" s="187" t="s">
        <v>270</v>
      </c>
      <c r="H191" s="188">
        <v>2</v>
      </c>
      <c r="I191" s="189"/>
      <c r="J191" s="190">
        <f t="shared" ref="J191:J213" si="40">ROUND(I191*H191,2)</f>
        <v>0</v>
      </c>
      <c r="K191" s="191"/>
      <c r="L191" s="36"/>
      <c r="M191" s="192" t="s">
        <v>1</v>
      </c>
      <c r="N191" s="193" t="s">
        <v>41</v>
      </c>
      <c r="O191" s="68"/>
      <c r="P191" s="194">
        <f t="shared" ref="P191:P213" si="41">O191*H191</f>
        <v>0</v>
      </c>
      <c r="Q191" s="194">
        <v>3.5489990499999999E-2</v>
      </c>
      <c r="R191" s="194">
        <f t="shared" ref="R191:R213" si="42">Q191*H191</f>
        <v>7.0979980999999998E-2</v>
      </c>
      <c r="S191" s="194">
        <v>0</v>
      </c>
      <c r="T191" s="195">
        <f t="shared" ref="T191:T213" si="43"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130</v>
      </c>
      <c r="AT191" s="196" t="s">
        <v>126</v>
      </c>
      <c r="AU191" s="196" t="s">
        <v>122</v>
      </c>
      <c r="AY191" s="14" t="s">
        <v>123</v>
      </c>
      <c r="BE191" s="197">
        <f t="shared" ref="BE191:BE213" si="44">IF(N191="základní",J191,0)</f>
        <v>0</v>
      </c>
      <c r="BF191" s="197">
        <f t="shared" ref="BF191:BF213" si="45">IF(N191="snížená",J191,0)</f>
        <v>0</v>
      </c>
      <c r="BG191" s="197">
        <f t="shared" ref="BG191:BG213" si="46">IF(N191="zákl. přenesená",J191,0)</f>
        <v>0</v>
      </c>
      <c r="BH191" s="197">
        <f t="shared" ref="BH191:BH213" si="47">IF(N191="sníž. přenesená",J191,0)</f>
        <v>0</v>
      </c>
      <c r="BI191" s="197">
        <f t="shared" ref="BI191:BI213" si="48">IF(N191="nulová",J191,0)</f>
        <v>0</v>
      </c>
      <c r="BJ191" s="14" t="s">
        <v>122</v>
      </c>
      <c r="BK191" s="197">
        <f t="shared" ref="BK191:BK213" si="49">ROUND(I191*H191,2)</f>
        <v>0</v>
      </c>
      <c r="BL191" s="14" t="s">
        <v>130</v>
      </c>
      <c r="BM191" s="196" t="s">
        <v>384</v>
      </c>
    </row>
    <row r="192" spans="1:65" s="2" customFormat="1" ht="24.2" customHeight="1">
      <c r="A192" s="31"/>
      <c r="B192" s="32"/>
      <c r="C192" s="184" t="s">
        <v>385</v>
      </c>
      <c r="D192" s="184" t="s">
        <v>126</v>
      </c>
      <c r="E192" s="185" t="s">
        <v>386</v>
      </c>
      <c r="F192" s="186" t="s">
        <v>387</v>
      </c>
      <c r="G192" s="187" t="s">
        <v>270</v>
      </c>
      <c r="H192" s="188">
        <v>1</v>
      </c>
      <c r="I192" s="189"/>
      <c r="J192" s="190">
        <f t="shared" si="40"/>
        <v>0</v>
      </c>
      <c r="K192" s="191"/>
      <c r="L192" s="36"/>
      <c r="M192" s="192" t="s">
        <v>1</v>
      </c>
      <c r="N192" s="193" t="s">
        <v>41</v>
      </c>
      <c r="O192" s="68"/>
      <c r="P192" s="194">
        <f t="shared" si="41"/>
        <v>0</v>
      </c>
      <c r="Q192" s="194">
        <v>2.5251282999999999E-2</v>
      </c>
      <c r="R192" s="194">
        <f t="shared" si="42"/>
        <v>2.5251282999999999E-2</v>
      </c>
      <c r="S192" s="194">
        <v>0</v>
      </c>
      <c r="T192" s="195">
        <f t="shared" si="4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130</v>
      </c>
      <c r="AT192" s="196" t="s">
        <v>126</v>
      </c>
      <c r="AU192" s="196" t="s">
        <v>122</v>
      </c>
      <c r="AY192" s="14" t="s">
        <v>123</v>
      </c>
      <c r="BE192" s="197">
        <f t="shared" si="44"/>
        <v>0</v>
      </c>
      <c r="BF192" s="197">
        <f t="shared" si="45"/>
        <v>0</v>
      </c>
      <c r="BG192" s="197">
        <f t="shared" si="46"/>
        <v>0</v>
      </c>
      <c r="BH192" s="197">
        <f t="shared" si="47"/>
        <v>0</v>
      </c>
      <c r="BI192" s="197">
        <f t="shared" si="48"/>
        <v>0</v>
      </c>
      <c r="BJ192" s="14" t="s">
        <v>122</v>
      </c>
      <c r="BK192" s="197">
        <f t="shared" si="49"/>
        <v>0</v>
      </c>
      <c r="BL192" s="14" t="s">
        <v>130</v>
      </c>
      <c r="BM192" s="196" t="s">
        <v>388</v>
      </c>
    </row>
    <row r="193" spans="1:65" s="2" customFormat="1" ht="21.75" customHeight="1">
      <c r="A193" s="31"/>
      <c r="B193" s="32"/>
      <c r="C193" s="184" t="s">
        <v>389</v>
      </c>
      <c r="D193" s="184" t="s">
        <v>126</v>
      </c>
      <c r="E193" s="185" t="s">
        <v>390</v>
      </c>
      <c r="F193" s="186" t="s">
        <v>391</v>
      </c>
      <c r="G193" s="187" t="s">
        <v>270</v>
      </c>
      <c r="H193" s="188">
        <v>1</v>
      </c>
      <c r="I193" s="189"/>
      <c r="J193" s="190">
        <f t="shared" si="40"/>
        <v>0</v>
      </c>
      <c r="K193" s="191"/>
      <c r="L193" s="36"/>
      <c r="M193" s="192" t="s">
        <v>1</v>
      </c>
      <c r="N193" s="193" t="s">
        <v>41</v>
      </c>
      <c r="O193" s="68"/>
      <c r="P193" s="194">
        <f t="shared" si="41"/>
        <v>0</v>
      </c>
      <c r="Q193" s="194">
        <v>3.7679999999999998E-2</v>
      </c>
      <c r="R193" s="194">
        <f t="shared" si="42"/>
        <v>3.7679999999999998E-2</v>
      </c>
      <c r="S193" s="194">
        <v>0</v>
      </c>
      <c r="T193" s="195">
        <f t="shared" si="4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130</v>
      </c>
      <c r="AT193" s="196" t="s">
        <v>126</v>
      </c>
      <c r="AU193" s="196" t="s">
        <v>122</v>
      </c>
      <c r="AY193" s="14" t="s">
        <v>123</v>
      </c>
      <c r="BE193" s="197">
        <f t="shared" si="44"/>
        <v>0</v>
      </c>
      <c r="BF193" s="197">
        <f t="shared" si="45"/>
        <v>0</v>
      </c>
      <c r="BG193" s="197">
        <f t="shared" si="46"/>
        <v>0</v>
      </c>
      <c r="BH193" s="197">
        <f t="shared" si="47"/>
        <v>0</v>
      </c>
      <c r="BI193" s="197">
        <f t="shared" si="48"/>
        <v>0</v>
      </c>
      <c r="BJ193" s="14" t="s">
        <v>122</v>
      </c>
      <c r="BK193" s="197">
        <f t="shared" si="49"/>
        <v>0</v>
      </c>
      <c r="BL193" s="14" t="s">
        <v>130</v>
      </c>
      <c r="BM193" s="196" t="s">
        <v>392</v>
      </c>
    </row>
    <row r="194" spans="1:65" s="2" customFormat="1" ht="24.2" customHeight="1">
      <c r="A194" s="31"/>
      <c r="B194" s="32"/>
      <c r="C194" s="184" t="s">
        <v>393</v>
      </c>
      <c r="D194" s="184" t="s">
        <v>126</v>
      </c>
      <c r="E194" s="185" t="s">
        <v>394</v>
      </c>
      <c r="F194" s="186" t="s">
        <v>395</v>
      </c>
      <c r="G194" s="187" t="s">
        <v>270</v>
      </c>
      <c r="H194" s="188">
        <v>1</v>
      </c>
      <c r="I194" s="189"/>
      <c r="J194" s="190">
        <f t="shared" si="40"/>
        <v>0</v>
      </c>
      <c r="K194" s="191"/>
      <c r="L194" s="36"/>
      <c r="M194" s="192" t="s">
        <v>1</v>
      </c>
      <c r="N194" s="193" t="s">
        <v>41</v>
      </c>
      <c r="O194" s="68"/>
      <c r="P194" s="194">
        <f t="shared" si="41"/>
        <v>0</v>
      </c>
      <c r="Q194" s="194">
        <v>2.12097685E-2</v>
      </c>
      <c r="R194" s="194">
        <f t="shared" si="42"/>
        <v>2.12097685E-2</v>
      </c>
      <c r="S194" s="194">
        <v>0</v>
      </c>
      <c r="T194" s="195">
        <f t="shared" si="4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130</v>
      </c>
      <c r="AT194" s="196" t="s">
        <v>126</v>
      </c>
      <c r="AU194" s="196" t="s">
        <v>122</v>
      </c>
      <c r="AY194" s="14" t="s">
        <v>123</v>
      </c>
      <c r="BE194" s="197">
        <f t="shared" si="44"/>
        <v>0</v>
      </c>
      <c r="BF194" s="197">
        <f t="shared" si="45"/>
        <v>0</v>
      </c>
      <c r="BG194" s="197">
        <f t="shared" si="46"/>
        <v>0</v>
      </c>
      <c r="BH194" s="197">
        <f t="shared" si="47"/>
        <v>0</v>
      </c>
      <c r="BI194" s="197">
        <f t="shared" si="48"/>
        <v>0</v>
      </c>
      <c r="BJ194" s="14" t="s">
        <v>122</v>
      </c>
      <c r="BK194" s="197">
        <f t="shared" si="49"/>
        <v>0</v>
      </c>
      <c r="BL194" s="14" t="s">
        <v>130</v>
      </c>
      <c r="BM194" s="196" t="s">
        <v>396</v>
      </c>
    </row>
    <row r="195" spans="1:65" s="2" customFormat="1" ht="24.2" customHeight="1">
      <c r="A195" s="31"/>
      <c r="B195" s="32"/>
      <c r="C195" s="184" t="s">
        <v>397</v>
      </c>
      <c r="D195" s="184" t="s">
        <v>126</v>
      </c>
      <c r="E195" s="185" t="s">
        <v>398</v>
      </c>
      <c r="F195" s="186" t="s">
        <v>399</v>
      </c>
      <c r="G195" s="187" t="s">
        <v>270</v>
      </c>
      <c r="H195" s="188">
        <v>2</v>
      </c>
      <c r="I195" s="189"/>
      <c r="J195" s="190">
        <f t="shared" si="40"/>
        <v>0</v>
      </c>
      <c r="K195" s="191"/>
      <c r="L195" s="36"/>
      <c r="M195" s="192" t="s">
        <v>1</v>
      </c>
      <c r="N195" s="193" t="s">
        <v>41</v>
      </c>
      <c r="O195" s="68"/>
      <c r="P195" s="194">
        <f t="shared" si="41"/>
        <v>0</v>
      </c>
      <c r="Q195" s="194">
        <v>1.1594800000000001E-2</v>
      </c>
      <c r="R195" s="194">
        <f t="shared" si="42"/>
        <v>2.3189600000000001E-2</v>
      </c>
      <c r="S195" s="194">
        <v>0</v>
      </c>
      <c r="T195" s="195">
        <f t="shared" si="4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130</v>
      </c>
      <c r="AT195" s="196" t="s">
        <v>126</v>
      </c>
      <c r="AU195" s="196" t="s">
        <v>122</v>
      </c>
      <c r="AY195" s="14" t="s">
        <v>123</v>
      </c>
      <c r="BE195" s="197">
        <f t="shared" si="44"/>
        <v>0</v>
      </c>
      <c r="BF195" s="197">
        <f t="shared" si="45"/>
        <v>0</v>
      </c>
      <c r="BG195" s="197">
        <f t="shared" si="46"/>
        <v>0</v>
      </c>
      <c r="BH195" s="197">
        <f t="shared" si="47"/>
        <v>0</v>
      </c>
      <c r="BI195" s="197">
        <f t="shared" si="48"/>
        <v>0</v>
      </c>
      <c r="BJ195" s="14" t="s">
        <v>122</v>
      </c>
      <c r="BK195" s="197">
        <f t="shared" si="49"/>
        <v>0</v>
      </c>
      <c r="BL195" s="14" t="s">
        <v>130</v>
      </c>
      <c r="BM195" s="196" t="s">
        <v>400</v>
      </c>
    </row>
    <row r="196" spans="1:65" s="2" customFormat="1" ht="24.2" customHeight="1">
      <c r="A196" s="31"/>
      <c r="B196" s="32"/>
      <c r="C196" s="184" t="s">
        <v>401</v>
      </c>
      <c r="D196" s="184" t="s">
        <v>126</v>
      </c>
      <c r="E196" s="185" t="s">
        <v>402</v>
      </c>
      <c r="F196" s="186" t="s">
        <v>403</v>
      </c>
      <c r="G196" s="187" t="s">
        <v>270</v>
      </c>
      <c r="H196" s="188">
        <v>3</v>
      </c>
      <c r="I196" s="189"/>
      <c r="J196" s="190">
        <f t="shared" si="40"/>
        <v>0</v>
      </c>
      <c r="K196" s="191"/>
      <c r="L196" s="36"/>
      <c r="M196" s="192" t="s">
        <v>1</v>
      </c>
      <c r="N196" s="193" t="s">
        <v>41</v>
      </c>
      <c r="O196" s="68"/>
      <c r="P196" s="194">
        <f t="shared" si="41"/>
        <v>0</v>
      </c>
      <c r="Q196" s="194">
        <v>1.466664E-2</v>
      </c>
      <c r="R196" s="194">
        <f t="shared" si="42"/>
        <v>4.3999919999999998E-2</v>
      </c>
      <c r="S196" s="194">
        <v>0</v>
      </c>
      <c r="T196" s="195">
        <f t="shared" si="4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130</v>
      </c>
      <c r="AT196" s="196" t="s">
        <v>126</v>
      </c>
      <c r="AU196" s="196" t="s">
        <v>122</v>
      </c>
      <c r="AY196" s="14" t="s">
        <v>123</v>
      </c>
      <c r="BE196" s="197">
        <f t="shared" si="44"/>
        <v>0</v>
      </c>
      <c r="BF196" s="197">
        <f t="shared" si="45"/>
        <v>0</v>
      </c>
      <c r="BG196" s="197">
        <f t="shared" si="46"/>
        <v>0</v>
      </c>
      <c r="BH196" s="197">
        <f t="shared" si="47"/>
        <v>0</v>
      </c>
      <c r="BI196" s="197">
        <f t="shared" si="48"/>
        <v>0</v>
      </c>
      <c r="BJ196" s="14" t="s">
        <v>122</v>
      </c>
      <c r="BK196" s="197">
        <f t="shared" si="49"/>
        <v>0</v>
      </c>
      <c r="BL196" s="14" t="s">
        <v>130</v>
      </c>
      <c r="BM196" s="196" t="s">
        <v>404</v>
      </c>
    </row>
    <row r="197" spans="1:65" s="2" customFormat="1" ht="24.2" customHeight="1">
      <c r="A197" s="31"/>
      <c r="B197" s="32"/>
      <c r="C197" s="184" t="s">
        <v>405</v>
      </c>
      <c r="D197" s="184" t="s">
        <v>126</v>
      </c>
      <c r="E197" s="185" t="s">
        <v>406</v>
      </c>
      <c r="F197" s="186" t="s">
        <v>407</v>
      </c>
      <c r="G197" s="187" t="s">
        <v>249</v>
      </c>
      <c r="H197" s="188">
        <v>10</v>
      </c>
      <c r="I197" s="189"/>
      <c r="J197" s="190">
        <f t="shared" si="40"/>
        <v>0</v>
      </c>
      <c r="K197" s="191"/>
      <c r="L197" s="36"/>
      <c r="M197" s="192" t="s">
        <v>1</v>
      </c>
      <c r="N197" s="193" t="s">
        <v>41</v>
      </c>
      <c r="O197" s="68"/>
      <c r="P197" s="194">
        <f t="shared" si="41"/>
        <v>0</v>
      </c>
      <c r="Q197" s="194">
        <v>2.3125399999999999E-4</v>
      </c>
      <c r="R197" s="194">
        <f t="shared" si="42"/>
        <v>2.3125400000000001E-3</v>
      </c>
      <c r="S197" s="194">
        <v>0</v>
      </c>
      <c r="T197" s="195">
        <f t="shared" si="4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130</v>
      </c>
      <c r="AT197" s="196" t="s">
        <v>126</v>
      </c>
      <c r="AU197" s="196" t="s">
        <v>122</v>
      </c>
      <c r="AY197" s="14" t="s">
        <v>123</v>
      </c>
      <c r="BE197" s="197">
        <f t="shared" si="44"/>
        <v>0</v>
      </c>
      <c r="BF197" s="197">
        <f t="shared" si="45"/>
        <v>0</v>
      </c>
      <c r="BG197" s="197">
        <f t="shared" si="46"/>
        <v>0</v>
      </c>
      <c r="BH197" s="197">
        <f t="shared" si="47"/>
        <v>0</v>
      </c>
      <c r="BI197" s="197">
        <f t="shared" si="48"/>
        <v>0</v>
      </c>
      <c r="BJ197" s="14" t="s">
        <v>122</v>
      </c>
      <c r="BK197" s="197">
        <f t="shared" si="49"/>
        <v>0</v>
      </c>
      <c r="BL197" s="14" t="s">
        <v>130</v>
      </c>
      <c r="BM197" s="196" t="s">
        <v>408</v>
      </c>
    </row>
    <row r="198" spans="1:65" s="2" customFormat="1" ht="24.2" customHeight="1">
      <c r="A198" s="31"/>
      <c r="B198" s="32"/>
      <c r="C198" s="184" t="s">
        <v>409</v>
      </c>
      <c r="D198" s="184" t="s">
        <v>126</v>
      </c>
      <c r="E198" s="185" t="s">
        <v>410</v>
      </c>
      <c r="F198" s="186" t="s">
        <v>411</v>
      </c>
      <c r="G198" s="187" t="s">
        <v>249</v>
      </c>
      <c r="H198" s="188">
        <v>1</v>
      </c>
      <c r="I198" s="189"/>
      <c r="J198" s="190">
        <f t="shared" si="40"/>
        <v>0</v>
      </c>
      <c r="K198" s="191"/>
      <c r="L198" s="36"/>
      <c r="M198" s="192" t="s">
        <v>1</v>
      </c>
      <c r="N198" s="193" t="s">
        <v>41</v>
      </c>
      <c r="O198" s="68"/>
      <c r="P198" s="194">
        <f t="shared" si="41"/>
        <v>0</v>
      </c>
      <c r="Q198" s="194">
        <v>9.7000000000000005E-4</v>
      </c>
      <c r="R198" s="194">
        <f t="shared" si="42"/>
        <v>9.7000000000000005E-4</v>
      </c>
      <c r="S198" s="194">
        <v>0</v>
      </c>
      <c r="T198" s="195">
        <f t="shared" si="4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130</v>
      </c>
      <c r="AT198" s="196" t="s">
        <v>126</v>
      </c>
      <c r="AU198" s="196" t="s">
        <v>122</v>
      </c>
      <c r="AY198" s="14" t="s">
        <v>123</v>
      </c>
      <c r="BE198" s="197">
        <f t="shared" si="44"/>
        <v>0</v>
      </c>
      <c r="BF198" s="197">
        <f t="shared" si="45"/>
        <v>0</v>
      </c>
      <c r="BG198" s="197">
        <f t="shared" si="46"/>
        <v>0</v>
      </c>
      <c r="BH198" s="197">
        <f t="shared" si="47"/>
        <v>0</v>
      </c>
      <c r="BI198" s="197">
        <f t="shared" si="48"/>
        <v>0</v>
      </c>
      <c r="BJ198" s="14" t="s">
        <v>122</v>
      </c>
      <c r="BK198" s="197">
        <f t="shared" si="49"/>
        <v>0</v>
      </c>
      <c r="BL198" s="14" t="s">
        <v>130</v>
      </c>
      <c r="BM198" s="196" t="s">
        <v>412</v>
      </c>
    </row>
    <row r="199" spans="1:65" s="2" customFormat="1" ht="21.75" customHeight="1">
      <c r="A199" s="31"/>
      <c r="B199" s="32"/>
      <c r="C199" s="184" t="s">
        <v>413</v>
      </c>
      <c r="D199" s="184" t="s">
        <v>126</v>
      </c>
      <c r="E199" s="185" t="s">
        <v>414</v>
      </c>
      <c r="F199" s="186" t="s">
        <v>415</v>
      </c>
      <c r="G199" s="187" t="s">
        <v>249</v>
      </c>
      <c r="H199" s="188">
        <v>1</v>
      </c>
      <c r="I199" s="189"/>
      <c r="J199" s="190">
        <f t="shared" si="40"/>
        <v>0</v>
      </c>
      <c r="K199" s="191"/>
      <c r="L199" s="36"/>
      <c r="M199" s="192" t="s">
        <v>1</v>
      </c>
      <c r="N199" s="193" t="s">
        <v>41</v>
      </c>
      <c r="O199" s="68"/>
      <c r="P199" s="194">
        <f t="shared" si="41"/>
        <v>0</v>
      </c>
      <c r="Q199" s="194">
        <v>5.1999999999999995E-4</v>
      </c>
      <c r="R199" s="194">
        <f t="shared" si="42"/>
        <v>5.1999999999999995E-4</v>
      </c>
      <c r="S199" s="194">
        <v>0</v>
      </c>
      <c r="T199" s="195">
        <f t="shared" si="4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130</v>
      </c>
      <c r="AT199" s="196" t="s">
        <v>126</v>
      </c>
      <c r="AU199" s="196" t="s">
        <v>122</v>
      </c>
      <c r="AY199" s="14" t="s">
        <v>123</v>
      </c>
      <c r="BE199" s="197">
        <f t="shared" si="44"/>
        <v>0</v>
      </c>
      <c r="BF199" s="197">
        <f t="shared" si="45"/>
        <v>0</v>
      </c>
      <c r="BG199" s="197">
        <f t="shared" si="46"/>
        <v>0</v>
      </c>
      <c r="BH199" s="197">
        <f t="shared" si="47"/>
        <v>0</v>
      </c>
      <c r="BI199" s="197">
        <f t="shared" si="48"/>
        <v>0</v>
      </c>
      <c r="BJ199" s="14" t="s">
        <v>122</v>
      </c>
      <c r="BK199" s="197">
        <f t="shared" si="49"/>
        <v>0</v>
      </c>
      <c r="BL199" s="14" t="s">
        <v>130</v>
      </c>
      <c r="BM199" s="196" t="s">
        <v>416</v>
      </c>
    </row>
    <row r="200" spans="1:65" s="2" customFormat="1" ht="21.75" customHeight="1">
      <c r="A200" s="31"/>
      <c r="B200" s="32"/>
      <c r="C200" s="184" t="s">
        <v>417</v>
      </c>
      <c r="D200" s="184" t="s">
        <v>126</v>
      </c>
      <c r="E200" s="185" t="s">
        <v>418</v>
      </c>
      <c r="F200" s="186" t="s">
        <v>419</v>
      </c>
      <c r="G200" s="187" t="s">
        <v>249</v>
      </c>
      <c r="H200" s="188">
        <v>1</v>
      </c>
      <c r="I200" s="189"/>
      <c r="J200" s="190">
        <f t="shared" si="40"/>
        <v>0</v>
      </c>
      <c r="K200" s="191"/>
      <c r="L200" s="36"/>
      <c r="M200" s="192" t="s">
        <v>1</v>
      </c>
      <c r="N200" s="193" t="s">
        <v>41</v>
      </c>
      <c r="O200" s="68"/>
      <c r="P200" s="194">
        <f t="shared" si="41"/>
        <v>0</v>
      </c>
      <c r="Q200" s="194">
        <v>7.7999999999999999E-4</v>
      </c>
      <c r="R200" s="194">
        <f t="shared" si="42"/>
        <v>7.7999999999999999E-4</v>
      </c>
      <c r="S200" s="194">
        <v>0</v>
      </c>
      <c r="T200" s="195">
        <f t="shared" si="4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130</v>
      </c>
      <c r="AT200" s="196" t="s">
        <v>126</v>
      </c>
      <c r="AU200" s="196" t="s">
        <v>122</v>
      </c>
      <c r="AY200" s="14" t="s">
        <v>123</v>
      </c>
      <c r="BE200" s="197">
        <f t="shared" si="44"/>
        <v>0</v>
      </c>
      <c r="BF200" s="197">
        <f t="shared" si="45"/>
        <v>0</v>
      </c>
      <c r="BG200" s="197">
        <f t="shared" si="46"/>
        <v>0</v>
      </c>
      <c r="BH200" s="197">
        <f t="shared" si="47"/>
        <v>0</v>
      </c>
      <c r="BI200" s="197">
        <f t="shared" si="48"/>
        <v>0</v>
      </c>
      <c r="BJ200" s="14" t="s">
        <v>122</v>
      </c>
      <c r="BK200" s="197">
        <f t="shared" si="49"/>
        <v>0</v>
      </c>
      <c r="BL200" s="14" t="s">
        <v>130</v>
      </c>
      <c r="BM200" s="196" t="s">
        <v>420</v>
      </c>
    </row>
    <row r="201" spans="1:65" s="2" customFormat="1" ht="24.2" customHeight="1">
      <c r="A201" s="31"/>
      <c r="B201" s="32"/>
      <c r="C201" s="184" t="s">
        <v>421</v>
      </c>
      <c r="D201" s="184" t="s">
        <v>126</v>
      </c>
      <c r="E201" s="185" t="s">
        <v>422</v>
      </c>
      <c r="F201" s="186" t="s">
        <v>423</v>
      </c>
      <c r="G201" s="187" t="s">
        <v>249</v>
      </c>
      <c r="H201" s="188">
        <v>1</v>
      </c>
      <c r="I201" s="189"/>
      <c r="J201" s="190">
        <f t="shared" si="40"/>
        <v>0</v>
      </c>
      <c r="K201" s="191"/>
      <c r="L201" s="36"/>
      <c r="M201" s="192" t="s">
        <v>1</v>
      </c>
      <c r="N201" s="193" t="s">
        <v>41</v>
      </c>
      <c r="O201" s="68"/>
      <c r="P201" s="194">
        <f t="shared" si="41"/>
        <v>0</v>
      </c>
      <c r="Q201" s="194">
        <v>9.3957000000000003E-4</v>
      </c>
      <c r="R201" s="194">
        <f t="shared" si="42"/>
        <v>9.3957000000000003E-4</v>
      </c>
      <c r="S201" s="194">
        <v>0</v>
      </c>
      <c r="T201" s="195">
        <f t="shared" si="4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130</v>
      </c>
      <c r="AT201" s="196" t="s">
        <v>126</v>
      </c>
      <c r="AU201" s="196" t="s">
        <v>122</v>
      </c>
      <c r="AY201" s="14" t="s">
        <v>123</v>
      </c>
      <c r="BE201" s="197">
        <f t="shared" si="44"/>
        <v>0</v>
      </c>
      <c r="BF201" s="197">
        <f t="shared" si="45"/>
        <v>0</v>
      </c>
      <c r="BG201" s="197">
        <f t="shared" si="46"/>
        <v>0</v>
      </c>
      <c r="BH201" s="197">
        <f t="shared" si="47"/>
        <v>0</v>
      </c>
      <c r="BI201" s="197">
        <f t="shared" si="48"/>
        <v>0</v>
      </c>
      <c r="BJ201" s="14" t="s">
        <v>122</v>
      </c>
      <c r="BK201" s="197">
        <f t="shared" si="49"/>
        <v>0</v>
      </c>
      <c r="BL201" s="14" t="s">
        <v>130</v>
      </c>
      <c r="BM201" s="196" t="s">
        <v>424</v>
      </c>
    </row>
    <row r="202" spans="1:65" s="2" customFormat="1" ht="24.2" customHeight="1">
      <c r="A202" s="31"/>
      <c r="B202" s="32"/>
      <c r="C202" s="184" t="s">
        <v>425</v>
      </c>
      <c r="D202" s="184" t="s">
        <v>126</v>
      </c>
      <c r="E202" s="185" t="s">
        <v>426</v>
      </c>
      <c r="F202" s="186" t="s">
        <v>427</v>
      </c>
      <c r="G202" s="187" t="s">
        <v>249</v>
      </c>
      <c r="H202" s="188">
        <v>10</v>
      </c>
      <c r="I202" s="189"/>
      <c r="J202" s="190">
        <f t="shared" si="40"/>
        <v>0</v>
      </c>
      <c r="K202" s="191"/>
      <c r="L202" s="36"/>
      <c r="M202" s="192" t="s">
        <v>1</v>
      </c>
      <c r="N202" s="193" t="s">
        <v>41</v>
      </c>
      <c r="O202" s="68"/>
      <c r="P202" s="194">
        <f t="shared" si="41"/>
        <v>0</v>
      </c>
      <c r="Q202" s="194">
        <v>2.1956999999999999E-4</v>
      </c>
      <c r="R202" s="194">
        <f t="shared" si="42"/>
        <v>2.1957000000000001E-3</v>
      </c>
      <c r="S202" s="194">
        <v>0</v>
      </c>
      <c r="T202" s="195">
        <f t="shared" si="4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130</v>
      </c>
      <c r="AT202" s="196" t="s">
        <v>126</v>
      </c>
      <c r="AU202" s="196" t="s">
        <v>122</v>
      </c>
      <c r="AY202" s="14" t="s">
        <v>123</v>
      </c>
      <c r="BE202" s="197">
        <f t="shared" si="44"/>
        <v>0</v>
      </c>
      <c r="BF202" s="197">
        <f t="shared" si="45"/>
        <v>0</v>
      </c>
      <c r="BG202" s="197">
        <f t="shared" si="46"/>
        <v>0</v>
      </c>
      <c r="BH202" s="197">
        <f t="shared" si="47"/>
        <v>0</v>
      </c>
      <c r="BI202" s="197">
        <f t="shared" si="48"/>
        <v>0</v>
      </c>
      <c r="BJ202" s="14" t="s">
        <v>122</v>
      </c>
      <c r="BK202" s="197">
        <f t="shared" si="49"/>
        <v>0</v>
      </c>
      <c r="BL202" s="14" t="s">
        <v>130</v>
      </c>
      <c r="BM202" s="196" t="s">
        <v>428</v>
      </c>
    </row>
    <row r="203" spans="1:65" s="2" customFormat="1" ht="24.2" customHeight="1">
      <c r="A203" s="31"/>
      <c r="B203" s="32"/>
      <c r="C203" s="184" t="s">
        <v>429</v>
      </c>
      <c r="D203" s="184" t="s">
        <v>126</v>
      </c>
      <c r="E203" s="185" t="s">
        <v>430</v>
      </c>
      <c r="F203" s="186" t="s">
        <v>431</v>
      </c>
      <c r="G203" s="187" t="s">
        <v>249</v>
      </c>
      <c r="H203" s="188">
        <v>2</v>
      </c>
      <c r="I203" s="189"/>
      <c r="J203" s="190">
        <f t="shared" si="40"/>
        <v>0</v>
      </c>
      <c r="K203" s="191"/>
      <c r="L203" s="36"/>
      <c r="M203" s="192" t="s">
        <v>1</v>
      </c>
      <c r="N203" s="193" t="s">
        <v>41</v>
      </c>
      <c r="O203" s="68"/>
      <c r="P203" s="194">
        <f t="shared" si="41"/>
        <v>0</v>
      </c>
      <c r="Q203" s="194">
        <v>1.14E-3</v>
      </c>
      <c r="R203" s="194">
        <f t="shared" si="42"/>
        <v>2.2799999999999999E-3</v>
      </c>
      <c r="S203" s="194">
        <v>0</v>
      </c>
      <c r="T203" s="195">
        <f t="shared" si="4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130</v>
      </c>
      <c r="AT203" s="196" t="s">
        <v>126</v>
      </c>
      <c r="AU203" s="196" t="s">
        <v>122</v>
      </c>
      <c r="AY203" s="14" t="s">
        <v>123</v>
      </c>
      <c r="BE203" s="197">
        <f t="shared" si="44"/>
        <v>0</v>
      </c>
      <c r="BF203" s="197">
        <f t="shared" si="45"/>
        <v>0</v>
      </c>
      <c r="BG203" s="197">
        <f t="shared" si="46"/>
        <v>0</v>
      </c>
      <c r="BH203" s="197">
        <f t="shared" si="47"/>
        <v>0</v>
      </c>
      <c r="BI203" s="197">
        <f t="shared" si="48"/>
        <v>0</v>
      </c>
      <c r="BJ203" s="14" t="s">
        <v>122</v>
      </c>
      <c r="BK203" s="197">
        <f t="shared" si="49"/>
        <v>0</v>
      </c>
      <c r="BL203" s="14" t="s">
        <v>130</v>
      </c>
      <c r="BM203" s="196" t="s">
        <v>432</v>
      </c>
    </row>
    <row r="204" spans="1:65" s="2" customFormat="1" ht="24.2" customHeight="1">
      <c r="A204" s="31"/>
      <c r="B204" s="32"/>
      <c r="C204" s="184" t="s">
        <v>433</v>
      </c>
      <c r="D204" s="184" t="s">
        <v>126</v>
      </c>
      <c r="E204" s="185" t="s">
        <v>434</v>
      </c>
      <c r="F204" s="186" t="s">
        <v>435</v>
      </c>
      <c r="G204" s="187" t="s">
        <v>249</v>
      </c>
      <c r="H204" s="188">
        <v>5</v>
      </c>
      <c r="I204" s="189"/>
      <c r="J204" s="190">
        <f t="shared" si="40"/>
        <v>0</v>
      </c>
      <c r="K204" s="191"/>
      <c r="L204" s="36"/>
      <c r="M204" s="192" t="s">
        <v>1</v>
      </c>
      <c r="N204" s="193" t="s">
        <v>41</v>
      </c>
      <c r="O204" s="68"/>
      <c r="P204" s="194">
        <f t="shared" si="41"/>
        <v>0</v>
      </c>
      <c r="Q204" s="194">
        <v>1.07E-3</v>
      </c>
      <c r="R204" s="194">
        <f t="shared" si="42"/>
        <v>5.3499999999999997E-3</v>
      </c>
      <c r="S204" s="194">
        <v>0</v>
      </c>
      <c r="T204" s="195">
        <f t="shared" si="4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130</v>
      </c>
      <c r="AT204" s="196" t="s">
        <v>126</v>
      </c>
      <c r="AU204" s="196" t="s">
        <v>122</v>
      </c>
      <c r="AY204" s="14" t="s">
        <v>123</v>
      </c>
      <c r="BE204" s="197">
        <f t="shared" si="44"/>
        <v>0</v>
      </c>
      <c r="BF204" s="197">
        <f t="shared" si="45"/>
        <v>0</v>
      </c>
      <c r="BG204" s="197">
        <f t="shared" si="46"/>
        <v>0</v>
      </c>
      <c r="BH204" s="197">
        <f t="shared" si="47"/>
        <v>0</v>
      </c>
      <c r="BI204" s="197">
        <f t="shared" si="48"/>
        <v>0</v>
      </c>
      <c r="BJ204" s="14" t="s">
        <v>122</v>
      </c>
      <c r="BK204" s="197">
        <f t="shared" si="49"/>
        <v>0</v>
      </c>
      <c r="BL204" s="14" t="s">
        <v>130</v>
      </c>
      <c r="BM204" s="196" t="s">
        <v>436</v>
      </c>
    </row>
    <row r="205" spans="1:65" s="2" customFormat="1" ht="21.75" customHeight="1">
      <c r="A205" s="31"/>
      <c r="B205" s="32"/>
      <c r="C205" s="184" t="s">
        <v>437</v>
      </c>
      <c r="D205" s="184" t="s">
        <v>126</v>
      </c>
      <c r="E205" s="185" t="s">
        <v>438</v>
      </c>
      <c r="F205" s="186" t="s">
        <v>439</v>
      </c>
      <c r="G205" s="187" t="s">
        <v>249</v>
      </c>
      <c r="H205" s="188">
        <v>2</v>
      </c>
      <c r="I205" s="189"/>
      <c r="J205" s="190">
        <f t="shared" si="40"/>
        <v>0</v>
      </c>
      <c r="K205" s="191"/>
      <c r="L205" s="36"/>
      <c r="M205" s="192" t="s">
        <v>1</v>
      </c>
      <c r="N205" s="193" t="s">
        <v>41</v>
      </c>
      <c r="O205" s="68"/>
      <c r="P205" s="194">
        <f t="shared" si="41"/>
        <v>0</v>
      </c>
      <c r="Q205" s="194">
        <v>1.6800000000000001E-3</v>
      </c>
      <c r="R205" s="194">
        <f t="shared" si="42"/>
        <v>3.3600000000000001E-3</v>
      </c>
      <c r="S205" s="194">
        <v>0</v>
      </c>
      <c r="T205" s="195">
        <f t="shared" si="4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130</v>
      </c>
      <c r="AT205" s="196" t="s">
        <v>126</v>
      </c>
      <c r="AU205" s="196" t="s">
        <v>122</v>
      </c>
      <c r="AY205" s="14" t="s">
        <v>123</v>
      </c>
      <c r="BE205" s="197">
        <f t="shared" si="44"/>
        <v>0</v>
      </c>
      <c r="BF205" s="197">
        <f t="shared" si="45"/>
        <v>0</v>
      </c>
      <c r="BG205" s="197">
        <f t="shared" si="46"/>
        <v>0</v>
      </c>
      <c r="BH205" s="197">
        <f t="shared" si="47"/>
        <v>0</v>
      </c>
      <c r="BI205" s="197">
        <f t="shared" si="48"/>
        <v>0</v>
      </c>
      <c r="BJ205" s="14" t="s">
        <v>122</v>
      </c>
      <c r="BK205" s="197">
        <f t="shared" si="49"/>
        <v>0</v>
      </c>
      <c r="BL205" s="14" t="s">
        <v>130</v>
      </c>
      <c r="BM205" s="196" t="s">
        <v>440</v>
      </c>
    </row>
    <row r="206" spans="1:65" s="2" customFormat="1" ht="24.2" customHeight="1">
      <c r="A206" s="31"/>
      <c r="B206" s="32"/>
      <c r="C206" s="184" t="s">
        <v>441</v>
      </c>
      <c r="D206" s="184" t="s">
        <v>126</v>
      </c>
      <c r="E206" s="185" t="s">
        <v>442</v>
      </c>
      <c r="F206" s="186" t="s">
        <v>443</v>
      </c>
      <c r="G206" s="187" t="s">
        <v>249</v>
      </c>
      <c r="H206" s="188">
        <v>1</v>
      </c>
      <c r="I206" s="189"/>
      <c r="J206" s="190">
        <f t="shared" si="40"/>
        <v>0</v>
      </c>
      <c r="K206" s="191"/>
      <c r="L206" s="36"/>
      <c r="M206" s="192" t="s">
        <v>1</v>
      </c>
      <c r="N206" s="193" t="s">
        <v>41</v>
      </c>
      <c r="O206" s="68"/>
      <c r="P206" s="194">
        <f t="shared" si="41"/>
        <v>0</v>
      </c>
      <c r="Q206" s="194">
        <v>1.72E-3</v>
      </c>
      <c r="R206" s="194">
        <f t="shared" si="42"/>
        <v>1.72E-3</v>
      </c>
      <c r="S206" s="194">
        <v>0</v>
      </c>
      <c r="T206" s="195">
        <f t="shared" si="4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130</v>
      </c>
      <c r="AT206" s="196" t="s">
        <v>126</v>
      </c>
      <c r="AU206" s="196" t="s">
        <v>122</v>
      </c>
      <c r="AY206" s="14" t="s">
        <v>123</v>
      </c>
      <c r="BE206" s="197">
        <f t="shared" si="44"/>
        <v>0</v>
      </c>
      <c r="BF206" s="197">
        <f t="shared" si="45"/>
        <v>0</v>
      </c>
      <c r="BG206" s="197">
        <f t="shared" si="46"/>
        <v>0</v>
      </c>
      <c r="BH206" s="197">
        <f t="shared" si="47"/>
        <v>0</v>
      </c>
      <c r="BI206" s="197">
        <f t="shared" si="48"/>
        <v>0</v>
      </c>
      <c r="BJ206" s="14" t="s">
        <v>122</v>
      </c>
      <c r="BK206" s="197">
        <f t="shared" si="49"/>
        <v>0</v>
      </c>
      <c r="BL206" s="14" t="s">
        <v>130</v>
      </c>
      <c r="BM206" s="196" t="s">
        <v>444</v>
      </c>
    </row>
    <row r="207" spans="1:65" s="2" customFormat="1" ht="24.2" customHeight="1">
      <c r="A207" s="31"/>
      <c r="B207" s="32"/>
      <c r="C207" s="184" t="s">
        <v>445</v>
      </c>
      <c r="D207" s="184" t="s">
        <v>126</v>
      </c>
      <c r="E207" s="185" t="s">
        <v>446</v>
      </c>
      <c r="F207" s="186" t="s">
        <v>447</v>
      </c>
      <c r="G207" s="187" t="s">
        <v>249</v>
      </c>
      <c r="H207" s="188">
        <v>1</v>
      </c>
      <c r="I207" s="189"/>
      <c r="J207" s="190">
        <f t="shared" si="40"/>
        <v>0</v>
      </c>
      <c r="K207" s="191"/>
      <c r="L207" s="36"/>
      <c r="M207" s="192" t="s">
        <v>1</v>
      </c>
      <c r="N207" s="193" t="s">
        <v>41</v>
      </c>
      <c r="O207" s="68"/>
      <c r="P207" s="194">
        <f t="shared" si="41"/>
        <v>0</v>
      </c>
      <c r="Q207" s="194">
        <v>3.4040597999999999E-3</v>
      </c>
      <c r="R207" s="194">
        <f t="shared" si="42"/>
        <v>3.4040597999999999E-3</v>
      </c>
      <c r="S207" s="194">
        <v>0</v>
      </c>
      <c r="T207" s="195">
        <f t="shared" si="4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130</v>
      </c>
      <c r="AT207" s="196" t="s">
        <v>126</v>
      </c>
      <c r="AU207" s="196" t="s">
        <v>122</v>
      </c>
      <c r="AY207" s="14" t="s">
        <v>123</v>
      </c>
      <c r="BE207" s="197">
        <f t="shared" si="44"/>
        <v>0</v>
      </c>
      <c r="BF207" s="197">
        <f t="shared" si="45"/>
        <v>0</v>
      </c>
      <c r="BG207" s="197">
        <f t="shared" si="46"/>
        <v>0</v>
      </c>
      <c r="BH207" s="197">
        <f t="shared" si="47"/>
        <v>0</v>
      </c>
      <c r="BI207" s="197">
        <f t="shared" si="48"/>
        <v>0</v>
      </c>
      <c r="BJ207" s="14" t="s">
        <v>122</v>
      </c>
      <c r="BK207" s="197">
        <f t="shared" si="49"/>
        <v>0</v>
      </c>
      <c r="BL207" s="14" t="s">
        <v>130</v>
      </c>
      <c r="BM207" s="196" t="s">
        <v>448</v>
      </c>
    </row>
    <row r="208" spans="1:65" s="2" customFormat="1" ht="24.2" customHeight="1">
      <c r="A208" s="31"/>
      <c r="B208" s="32"/>
      <c r="C208" s="184" t="s">
        <v>449</v>
      </c>
      <c r="D208" s="184" t="s">
        <v>126</v>
      </c>
      <c r="E208" s="185" t="s">
        <v>450</v>
      </c>
      <c r="F208" s="186" t="s">
        <v>451</v>
      </c>
      <c r="G208" s="187" t="s">
        <v>249</v>
      </c>
      <c r="H208" s="188">
        <v>8</v>
      </c>
      <c r="I208" s="189"/>
      <c r="J208" s="190">
        <f t="shared" si="40"/>
        <v>0</v>
      </c>
      <c r="K208" s="191"/>
      <c r="L208" s="36"/>
      <c r="M208" s="192" t="s">
        <v>1</v>
      </c>
      <c r="N208" s="193" t="s">
        <v>41</v>
      </c>
      <c r="O208" s="68"/>
      <c r="P208" s="194">
        <f t="shared" si="41"/>
        <v>0</v>
      </c>
      <c r="Q208" s="194">
        <v>5.4757000000000004E-4</v>
      </c>
      <c r="R208" s="194">
        <f t="shared" si="42"/>
        <v>4.3805600000000004E-3</v>
      </c>
      <c r="S208" s="194">
        <v>0</v>
      </c>
      <c r="T208" s="195">
        <f t="shared" si="4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130</v>
      </c>
      <c r="AT208" s="196" t="s">
        <v>126</v>
      </c>
      <c r="AU208" s="196" t="s">
        <v>122</v>
      </c>
      <c r="AY208" s="14" t="s">
        <v>123</v>
      </c>
      <c r="BE208" s="197">
        <f t="shared" si="44"/>
        <v>0</v>
      </c>
      <c r="BF208" s="197">
        <f t="shared" si="45"/>
        <v>0</v>
      </c>
      <c r="BG208" s="197">
        <f t="shared" si="46"/>
        <v>0</v>
      </c>
      <c r="BH208" s="197">
        <f t="shared" si="47"/>
        <v>0</v>
      </c>
      <c r="BI208" s="197">
        <f t="shared" si="48"/>
        <v>0</v>
      </c>
      <c r="BJ208" s="14" t="s">
        <v>122</v>
      </c>
      <c r="BK208" s="197">
        <f t="shared" si="49"/>
        <v>0</v>
      </c>
      <c r="BL208" s="14" t="s">
        <v>130</v>
      </c>
      <c r="BM208" s="196" t="s">
        <v>452</v>
      </c>
    </row>
    <row r="209" spans="1:65" s="2" customFormat="1" ht="24.2" customHeight="1">
      <c r="A209" s="31"/>
      <c r="B209" s="32"/>
      <c r="C209" s="184" t="s">
        <v>453</v>
      </c>
      <c r="D209" s="184" t="s">
        <v>126</v>
      </c>
      <c r="E209" s="185" t="s">
        <v>454</v>
      </c>
      <c r="F209" s="186" t="s">
        <v>455</v>
      </c>
      <c r="G209" s="187" t="s">
        <v>249</v>
      </c>
      <c r="H209" s="188">
        <v>1</v>
      </c>
      <c r="I209" s="189"/>
      <c r="J209" s="190">
        <f t="shared" si="40"/>
        <v>0</v>
      </c>
      <c r="K209" s="191"/>
      <c r="L209" s="36"/>
      <c r="M209" s="192" t="s">
        <v>1</v>
      </c>
      <c r="N209" s="193" t="s">
        <v>41</v>
      </c>
      <c r="O209" s="68"/>
      <c r="P209" s="194">
        <f t="shared" si="41"/>
        <v>0</v>
      </c>
      <c r="Q209" s="194">
        <v>1.4675700000000001E-3</v>
      </c>
      <c r="R209" s="194">
        <f t="shared" si="42"/>
        <v>1.4675700000000001E-3</v>
      </c>
      <c r="S209" s="194">
        <v>0</v>
      </c>
      <c r="T209" s="195">
        <f t="shared" si="4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130</v>
      </c>
      <c r="AT209" s="196" t="s">
        <v>126</v>
      </c>
      <c r="AU209" s="196" t="s">
        <v>122</v>
      </c>
      <c r="AY209" s="14" t="s">
        <v>123</v>
      </c>
      <c r="BE209" s="197">
        <f t="shared" si="44"/>
        <v>0</v>
      </c>
      <c r="BF209" s="197">
        <f t="shared" si="45"/>
        <v>0</v>
      </c>
      <c r="BG209" s="197">
        <f t="shared" si="46"/>
        <v>0</v>
      </c>
      <c r="BH209" s="197">
        <f t="shared" si="47"/>
        <v>0</v>
      </c>
      <c r="BI209" s="197">
        <f t="shared" si="48"/>
        <v>0</v>
      </c>
      <c r="BJ209" s="14" t="s">
        <v>122</v>
      </c>
      <c r="BK209" s="197">
        <f t="shared" si="49"/>
        <v>0</v>
      </c>
      <c r="BL209" s="14" t="s">
        <v>130</v>
      </c>
      <c r="BM209" s="196" t="s">
        <v>456</v>
      </c>
    </row>
    <row r="210" spans="1:65" s="2" customFormat="1" ht="24.2" customHeight="1">
      <c r="A210" s="31"/>
      <c r="B210" s="32"/>
      <c r="C210" s="198" t="s">
        <v>457</v>
      </c>
      <c r="D210" s="198" t="s">
        <v>136</v>
      </c>
      <c r="E210" s="199" t="s">
        <v>458</v>
      </c>
      <c r="F210" s="200" t="s">
        <v>459</v>
      </c>
      <c r="G210" s="201" t="s">
        <v>195</v>
      </c>
      <c r="H210" s="202">
        <v>1</v>
      </c>
      <c r="I210" s="203"/>
      <c r="J210" s="204">
        <f t="shared" si="40"/>
        <v>0</v>
      </c>
      <c r="K210" s="205"/>
      <c r="L210" s="206"/>
      <c r="M210" s="207" t="s">
        <v>1</v>
      </c>
      <c r="N210" s="208" t="s">
        <v>41</v>
      </c>
      <c r="O210" s="68"/>
      <c r="P210" s="194">
        <f t="shared" si="41"/>
        <v>0</v>
      </c>
      <c r="Q210" s="194">
        <v>0</v>
      </c>
      <c r="R210" s="194">
        <f t="shared" si="42"/>
        <v>0</v>
      </c>
      <c r="S210" s="194">
        <v>0</v>
      </c>
      <c r="T210" s="195">
        <f t="shared" si="4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139</v>
      </c>
      <c r="AT210" s="196" t="s">
        <v>136</v>
      </c>
      <c r="AU210" s="196" t="s">
        <v>122</v>
      </c>
      <c r="AY210" s="14" t="s">
        <v>123</v>
      </c>
      <c r="BE210" s="197">
        <f t="shared" si="44"/>
        <v>0</v>
      </c>
      <c r="BF210" s="197">
        <f t="shared" si="45"/>
        <v>0</v>
      </c>
      <c r="BG210" s="197">
        <f t="shared" si="46"/>
        <v>0</v>
      </c>
      <c r="BH210" s="197">
        <f t="shared" si="47"/>
        <v>0</v>
      </c>
      <c r="BI210" s="197">
        <f t="shared" si="48"/>
        <v>0</v>
      </c>
      <c r="BJ210" s="14" t="s">
        <v>122</v>
      </c>
      <c r="BK210" s="197">
        <f t="shared" si="49"/>
        <v>0</v>
      </c>
      <c r="BL210" s="14" t="s">
        <v>130</v>
      </c>
      <c r="BM210" s="196" t="s">
        <v>460</v>
      </c>
    </row>
    <row r="211" spans="1:65" s="2" customFormat="1" ht="24.2" customHeight="1">
      <c r="A211" s="31"/>
      <c r="B211" s="32"/>
      <c r="C211" s="198" t="s">
        <v>461</v>
      </c>
      <c r="D211" s="198" t="s">
        <v>136</v>
      </c>
      <c r="E211" s="199" t="s">
        <v>462</v>
      </c>
      <c r="F211" s="200" t="s">
        <v>463</v>
      </c>
      <c r="G211" s="201" t="s">
        <v>195</v>
      </c>
      <c r="H211" s="202">
        <v>1</v>
      </c>
      <c r="I211" s="203"/>
      <c r="J211" s="204">
        <f t="shared" si="40"/>
        <v>0</v>
      </c>
      <c r="K211" s="205"/>
      <c r="L211" s="206"/>
      <c r="M211" s="207" t="s">
        <v>1</v>
      </c>
      <c r="N211" s="208" t="s">
        <v>41</v>
      </c>
      <c r="O211" s="68"/>
      <c r="P211" s="194">
        <f t="shared" si="41"/>
        <v>0</v>
      </c>
      <c r="Q211" s="194">
        <v>0</v>
      </c>
      <c r="R211" s="194">
        <f t="shared" si="42"/>
        <v>0</v>
      </c>
      <c r="S211" s="194">
        <v>0</v>
      </c>
      <c r="T211" s="195">
        <f t="shared" si="4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139</v>
      </c>
      <c r="AT211" s="196" t="s">
        <v>136</v>
      </c>
      <c r="AU211" s="196" t="s">
        <v>122</v>
      </c>
      <c r="AY211" s="14" t="s">
        <v>123</v>
      </c>
      <c r="BE211" s="197">
        <f t="shared" si="44"/>
        <v>0</v>
      </c>
      <c r="BF211" s="197">
        <f t="shared" si="45"/>
        <v>0</v>
      </c>
      <c r="BG211" s="197">
        <f t="shared" si="46"/>
        <v>0</v>
      </c>
      <c r="BH211" s="197">
        <f t="shared" si="47"/>
        <v>0</v>
      </c>
      <c r="BI211" s="197">
        <f t="shared" si="48"/>
        <v>0</v>
      </c>
      <c r="BJ211" s="14" t="s">
        <v>122</v>
      </c>
      <c r="BK211" s="197">
        <f t="shared" si="49"/>
        <v>0</v>
      </c>
      <c r="BL211" s="14" t="s">
        <v>130</v>
      </c>
      <c r="BM211" s="196" t="s">
        <v>464</v>
      </c>
    </row>
    <row r="212" spans="1:65" s="2" customFormat="1" ht="24.2" customHeight="1">
      <c r="A212" s="31"/>
      <c r="B212" s="32"/>
      <c r="C212" s="198" t="s">
        <v>465</v>
      </c>
      <c r="D212" s="198" t="s">
        <v>136</v>
      </c>
      <c r="E212" s="199" t="s">
        <v>466</v>
      </c>
      <c r="F212" s="200" t="s">
        <v>467</v>
      </c>
      <c r="G212" s="201" t="s">
        <v>195</v>
      </c>
      <c r="H212" s="202">
        <v>1</v>
      </c>
      <c r="I212" s="203"/>
      <c r="J212" s="204">
        <f t="shared" si="40"/>
        <v>0</v>
      </c>
      <c r="K212" s="205"/>
      <c r="L212" s="206"/>
      <c r="M212" s="207" t="s">
        <v>1</v>
      </c>
      <c r="N212" s="208" t="s">
        <v>41</v>
      </c>
      <c r="O212" s="68"/>
      <c r="P212" s="194">
        <f t="shared" si="41"/>
        <v>0</v>
      </c>
      <c r="Q212" s="194">
        <v>0</v>
      </c>
      <c r="R212" s="194">
        <f t="shared" si="42"/>
        <v>0</v>
      </c>
      <c r="S212" s="194">
        <v>0</v>
      </c>
      <c r="T212" s="195">
        <f t="shared" si="4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139</v>
      </c>
      <c r="AT212" s="196" t="s">
        <v>136</v>
      </c>
      <c r="AU212" s="196" t="s">
        <v>122</v>
      </c>
      <c r="AY212" s="14" t="s">
        <v>123</v>
      </c>
      <c r="BE212" s="197">
        <f t="shared" si="44"/>
        <v>0</v>
      </c>
      <c r="BF212" s="197">
        <f t="shared" si="45"/>
        <v>0</v>
      </c>
      <c r="BG212" s="197">
        <f t="shared" si="46"/>
        <v>0</v>
      </c>
      <c r="BH212" s="197">
        <f t="shared" si="47"/>
        <v>0</v>
      </c>
      <c r="BI212" s="197">
        <f t="shared" si="48"/>
        <v>0</v>
      </c>
      <c r="BJ212" s="14" t="s">
        <v>122</v>
      </c>
      <c r="BK212" s="197">
        <f t="shared" si="49"/>
        <v>0</v>
      </c>
      <c r="BL212" s="14" t="s">
        <v>130</v>
      </c>
      <c r="BM212" s="196" t="s">
        <v>468</v>
      </c>
    </row>
    <row r="213" spans="1:65" s="2" customFormat="1" ht="21.75" customHeight="1">
      <c r="A213" s="31"/>
      <c r="B213" s="32"/>
      <c r="C213" s="184" t="s">
        <v>469</v>
      </c>
      <c r="D213" s="184" t="s">
        <v>126</v>
      </c>
      <c r="E213" s="185" t="s">
        <v>470</v>
      </c>
      <c r="F213" s="186" t="s">
        <v>471</v>
      </c>
      <c r="G213" s="187" t="s">
        <v>335</v>
      </c>
      <c r="H213" s="188">
        <v>0.252</v>
      </c>
      <c r="I213" s="189"/>
      <c r="J213" s="190">
        <f t="shared" si="40"/>
        <v>0</v>
      </c>
      <c r="K213" s="191"/>
      <c r="L213" s="36"/>
      <c r="M213" s="192" t="s">
        <v>1</v>
      </c>
      <c r="N213" s="193" t="s">
        <v>41</v>
      </c>
      <c r="O213" s="68"/>
      <c r="P213" s="194">
        <f t="shared" si="41"/>
        <v>0</v>
      </c>
      <c r="Q213" s="194">
        <v>0</v>
      </c>
      <c r="R213" s="194">
        <f t="shared" si="42"/>
        <v>0</v>
      </c>
      <c r="S213" s="194">
        <v>0</v>
      </c>
      <c r="T213" s="195">
        <f t="shared" si="4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130</v>
      </c>
      <c r="AT213" s="196" t="s">
        <v>126</v>
      </c>
      <c r="AU213" s="196" t="s">
        <v>122</v>
      </c>
      <c r="AY213" s="14" t="s">
        <v>123</v>
      </c>
      <c r="BE213" s="197">
        <f t="shared" si="44"/>
        <v>0</v>
      </c>
      <c r="BF213" s="197">
        <f t="shared" si="45"/>
        <v>0</v>
      </c>
      <c r="BG213" s="197">
        <f t="shared" si="46"/>
        <v>0</v>
      </c>
      <c r="BH213" s="197">
        <f t="shared" si="47"/>
        <v>0</v>
      </c>
      <c r="BI213" s="197">
        <f t="shared" si="48"/>
        <v>0</v>
      </c>
      <c r="BJ213" s="14" t="s">
        <v>122</v>
      </c>
      <c r="BK213" s="197">
        <f t="shared" si="49"/>
        <v>0</v>
      </c>
      <c r="BL213" s="14" t="s">
        <v>130</v>
      </c>
      <c r="BM213" s="196" t="s">
        <v>472</v>
      </c>
    </row>
    <row r="214" spans="1:65" s="12" customFormat="1" ht="22.9" customHeight="1">
      <c r="B214" s="168"/>
      <c r="C214" s="169"/>
      <c r="D214" s="170" t="s">
        <v>74</v>
      </c>
      <c r="E214" s="182" t="s">
        <v>473</v>
      </c>
      <c r="F214" s="182" t="s">
        <v>474</v>
      </c>
      <c r="G214" s="169"/>
      <c r="H214" s="169"/>
      <c r="I214" s="172"/>
      <c r="J214" s="183">
        <f>BK214</f>
        <v>0</v>
      </c>
      <c r="K214" s="169"/>
      <c r="L214" s="174"/>
      <c r="M214" s="175"/>
      <c r="N214" s="176"/>
      <c r="O214" s="176"/>
      <c r="P214" s="177">
        <f>SUM(P215:P226)</f>
        <v>0</v>
      </c>
      <c r="Q214" s="176"/>
      <c r="R214" s="177">
        <f>SUM(R215:R226)</f>
        <v>8.6232950000000003E-2</v>
      </c>
      <c r="S214" s="176"/>
      <c r="T214" s="178">
        <f>SUM(T215:T226)</f>
        <v>0</v>
      </c>
      <c r="AR214" s="179" t="s">
        <v>122</v>
      </c>
      <c r="AT214" s="180" t="s">
        <v>74</v>
      </c>
      <c r="AU214" s="180" t="s">
        <v>83</v>
      </c>
      <c r="AY214" s="179" t="s">
        <v>123</v>
      </c>
      <c r="BK214" s="181">
        <f>SUM(BK215:BK226)</f>
        <v>0</v>
      </c>
    </row>
    <row r="215" spans="1:65" s="2" customFormat="1" ht="24.2" customHeight="1">
      <c r="A215" s="31"/>
      <c r="B215" s="32"/>
      <c r="C215" s="184" t="s">
        <v>475</v>
      </c>
      <c r="D215" s="184" t="s">
        <v>126</v>
      </c>
      <c r="E215" s="185" t="s">
        <v>476</v>
      </c>
      <c r="F215" s="186" t="s">
        <v>477</v>
      </c>
      <c r="G215" s="187" t="s">
        <v>129</v>
      </c>
      <c r="H215" s="188">
        <v>50</v>
      </c>
      <c r="I215" s="189"/>
      <c r="J215" s="190">
        <f t="shared" ref="J215:J226" si="50">ROUND(I215*H215,2)</f>
        <v>0</v>
      </c>
      <c r="K215" s="191"/>
      <c r="L215" s="36"/>
      <c r="M215" s="192" t="s">
        <v>1</v>
      </c>
      <c r="N215" s="193" t="s">
        <v>41</v>
      </c>
      <c r="O215" s="68"/>
      <c r="P215" s="194">
        <f t="shared" ref="P215:P226" si="51">O215*H215</f>
        <v>0</v>
      </c>
      <c r="Q215" s="194">
        <v>1.8640000000000001E-5</v>
      </c>
      <c r="R215" s="194">
        <f t="shared" ref="R215:R226" si="52">Q215*H215</f>
        <v>9.320000000000001E-4</v>
      </c>
      <c r="S215" s="194">
        <v>0</v>
      </c>
      <c r="T215" s="195">
        <f t="shared" ref="T215:T226" si="53"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130</v>
      </c>
      <c r="AT215" s="196" t="s">
        <v>126</v>
      </c>
      <c r="AU215" s="196" t="s">
        <v>122</v>
      </c>
      <c r="AY215" s="14" t="s">
        <v>123</v>
      </c>
      <c r="BE215" s="197">
        <f t="shared" ref="BE215:BE226" si="54">IF(N215="základní",J215,0)</f>
        <v>0</v>
      </c>
      <c r="BF215" s="197">
        <f t="shared" ref="BF215:BF226" si="55">IF(N215="snížená",J215,0)</f>
        <v>0</v>
      </c>
      <c r="BG215" s="197">
        <f t="shared" ref="BG215:BG226" si="56">IF(N215="zákl. přenesená",J215,0)</f>
        <v>0</v>
      </c>
      <c r="BH215" s="197">
        <f t="shared" ref="BH215:BH226" si="57">IF(N215="sníž. přenesená",J215,0)</f>
        <v>0</v>
      </c>
      <c r="BI215" s="197">
        <f t="shared" ref="BI215:BI226" si="58">IF(N215="nulová",J215,0)</f>
        <v>0</v>
      </c>
      <c r="BJ215" s="14" t="s">
        <v>122</v>
      </c>
      <c r="BK215" s="197">
        <f t="shared" ref="BK215:BK226" si="59">ROUND(I215*H215,2)</f>
        <v>0</v>
      </c>
      <c r="BL215" s="14" t="s">
        <v>130</v>
      </c>
      <c r="BM215" s="196" t="s">
        <v>478</v>
      </c>
    </row>
    <row r="216" spans="1:65" s="2" customFormat="1" ht="24.2" customHeight="1">
      <c r="A216" s="31"/>
      <c r="B216" s="32"/>
      <c r="C216" s="184" t="s">
        <v>479</v>
      </c>
      <c r="D216" s="184" t="s">
        <v>126</v>
      </c>
      <c r="E216" s="185" t="s">
        <v>480</v>
      </c>
      <c r="F216" s="186" t="s">
        <v>481</v>
      </c>
      <c r="G216" s="187" t="s">
        <v>129</v>
      </c>
      <c r="H216" s="188">
        <v>75</v>
      </c>
      <c r="I216" s="189"/>
      <c r="J216" s="190">
        <f t="shared" si="50"/>
        <v>0</v>
      </c>
      <c r="K216" s="191"/>
      <c r="L216" s="36"/>
      <c r="M216" s="192" t="s">
        <v>1</v>
      </c>
      <c r="N216" s="193" t="s">
        <v>41</v>
      </c>
      <c r="O216" s="68"/>
      <c r="P216" s="194">
        <f t="shared" si="51"/>
        <v>0</v>
      </c>
      <c r="Q216" s="194">
        <v>2.6489999999999999E-5</v>
      </c>
      <c r="R216" s="194">
        <f t="shared" si="52"/>
        <v>1.9867499999999998E-3</v>
      </c>
      <c r="S216" s="194">
        <v>0</v>
      </c>
      <c r="T216" s="195">
        <f t="shared" si="5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130</v>
      </c>
      <c r="AT216" s="196" t="s">
        <v>126</v>
      </c>
      <c r="AU216" s="196" t="s">
        <v>122</v>
      </c>
      <c r="AY216" s="14" t="s">
        <v>123</v>
      </c>
      <c r="BE216" s="197">
        <f t="shared" si="54"/>
        <v>0</v>
      </c>
      <c r="BF216" s="197">
        <f t="shared" si="55"/>
        <v>0</v>
      </c>
      <c r="BG216" s="197">
        <f t="shared" si="56"/>
        <v>0</v>
      </c>
      <c r="BH216" s="197">
        <f t="shared" si="57"/>
        <v>0</v>
      </c>
      <c r="BI216" s="197">
        <f t="shared" si="58"/>
        <v>0</v>
      </c>
      <c r="BJ216" s="14" t="s">
        <v>122</v>
      </c>
      <c r="BK216" s="197">
        <f t="shared" si="59"/>
        <v>0</v>
      </c>
      <c r="BL216" s="14" t="s">
        <v>130</v>
      </c>
      <c r="BM216" s="196" t="s">
        <v>482</v>
      </c>
    </row>
    <row r="217" spans="1:65" s="2" customFormat="1" ht="24.2" customHeight="1">
      <c r="A217" s="31"/>
      <c r="B217" s="32"/>
      <c r="C217" s="184" t="s">
        <v>483</v>
      </c>
      <c r="D217" s="184" t="s">
        <v>126</v>
      </c>
      <c r="E217" s="185" t="s">
        <v>484</v>
      </c>
      <c r="F217" s="186" t="s">
        <v>485</v>
      </c>
      <c r="G217" s="187" t="s">
        <v>129</v>
      </c>
      <c r="H217" s="188">
        <v>50</v>
      </c>
      <c r="I217" s="189"/>
      <c r="J217" s="190">
        <f t="shared" si="50"/>
        <v>0</v>
      </c>
      <c r="K217" s="191"/>
      <c r="L217" s="36"/>
      <c r="M217" s="192" t="s">
        <v>1</v>
      </c>
      <c r="N217" s="193" t="s">
        <v>41</v>
      </c>
      <c r="O217" s="68"/>
      <c r="P217" s="194">
        <f t="shared" si="51"/>
        <v>0</v>
      </c>
      <c r="Q217" s="194">
        <v>2.4382000000000001E-5</v>
      </c>
      <c r="R217" s="194">
        <f t="shared" si="52"/>
        <v>1.2191000000000001E-3</v>
      </c>
      <c r="S217" s="194">
        <v>0</v>
      </c>
      <c r="T217" s="195">
        <f t="shared" si="5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130</v>
      </c>
      <c r="AT217" s="196" t="s">
        <v>126</v>
      </c>
      <c r="AU217" s="196" t="s">
        <v>122</v>
      </c>
      <c r="AY217" s="14" t="s">
        <v>123</v>
      </c>
      <c r="BE217" s="197">
        <f t="shared" si="54"/>
        <v>0</v>
      </c>
      <c r="BF217" s="197">
        <f t="shared" si="55"/>
        <v>0</v>
      </c>
      <c r="BG217" s="197">
        <f t="shared" si="56"/>
        <v>0</v>
      </c>
      <c r="BH217" s="197">
        <f t="shared" si="57"/>
        <v>0</v>
      </c>
      <c r="BI217" s="197">
        <f t="shared" si="58"/>
        <v>0</v>
      </c>
      <c r="BJ217" s="14" t="s">
        <v>122</v>
      </c>
      <c r="BK217" s="197">
        <f t="shared" si="59"/>
        <v>0</v>
      </c>
      <c r="BL217" s="14" t="s">
        <v>130</v>
      </c>
      <c r="BM217" s="196" t="s">
        <v>486</v>
      </c>
    </row>
    <row r="218" spans="1:65" s="2" customFormat="1" ht="24.2" customHeight="1">
      <c r="A218" s="31"/>
      <c r="B218" s="32"/>
      <c r="C218" s="184" t="s">
        <v>487</v>
      </c>
      <c r="D218" s="184" t="s">
        <v>126</v>
      </c>
      <c r="E218" s="185" t="s">
        <v>488</v>
      </c>
      <c r="F218" s="186" t="s">
        <v>489</v>
      </c>
      <c r="G218" s="187" t="s">
        <v>129</v>
      </c>
      <c r="H218" s="188">
        <v>75</v>
      </c>
      <c r="I218" s="189"/>
      <c r="J218" s="190">
        <f t="shared" si="50"/>
        <v>0</v>
      </c>
      <c r="K218" s="191"/>
      <c r="L218" s="36"/>
      <c r="M218" s="192" t="s">
        <v>1</v>
      </c>
      <c r="N218" s="193" t="s">
        <v>41</v>
      </c>
      <c r="O218" s="68"/>
      <c r="P218" s="194">
        <f t="shared" si="51"/>
        <v>0</v>
      </c>
      <c r="Q218" s="194">
        <v>4.6628000000000001E-5</v>
      </c>
      <c r="R218" s="194">
        <f t="shared" si="52"/>
        <v>3.4970999999999999E-3</v>
      </c>
      <c r="S218" s="194">
        <v>0</v>
      </c>
      <c r="T218" s="195">
        <f t="shared" si="5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130</v>
      </c>
      <c r="AT218" s="196" t="s">
        <v>126</v>
      </c>
      <c r="AU218" s="196" t="s">
        <v>122</v>
      </c>
      <c r="AY218" s="14" t="s">
        <v>123</v>
      </c>
      <c r="BE218" s="197">
        <f t="shared" si="54"/>
        <v>0</v>
      </c>
      <c r="BF218" s="197">
        <f t="shared" si="55"/>
        <v>0</v>
      </c>
      <c r="BG218" s="197">
        <f t="shared" si="56"/>
        <v>0</v>
      </c>
      <c r="BH218" s="197">
        <f t="shared" si="57"/>
        <v>0</v>
      </c>
      <c r="BI218" s="197">
        <f t="shared" si="58"/>
        <v>0</v>
      </c>
      <c r="BJ218" s="14" t="s">
        <v>122</v>
      </c>
      <c r="BK218" s="197">
        <f t="shared" si="59"/>
        <v>0</v>
      </c>
      <c r="BL218" s="14" t="s">
        <v>130</v>
      </c>
      <c r="BM218" s="196" t="s">
        <v>490</v>
      </c>
    </row>
    <row r="219" spans="1:65" s="2" customFormat="1" ht="24.2" customHeight="1">
      <c r="A219" s="31"/>
      <c r="B219" s="32"/>
      <c r="C219" s="184" t="s">
        <v>491</v>
      </c>
      <c r="D219" s="184" t="s">
        <v>126</v>
      </c>
      <c r="E219" s="185" t="s">
        <v>492</v>
      </c>
      <c r="F219" s="186" t="s">
        <v>493</v>
      </c>
      <c r="G219" s="187" t="s">
        <v>129</v>
      </c>
      <c r="H219" s="188">
        <v>50</v>
      </c>
      <c r="I219" s="189"/>
      <c r="J219" s="190">
        <f t="shared" si="50"/>
        <v>0</v>
      </c>
      <c r="K219" s="191"/>
      <c r="L219" s="36"/>
      <c r="M219" s="192" t="s">
        <v>1</v>
      </c>
      <c r="N219" s="193" t="s">
        <v>41</v>
      </c>
      <c r="O219" s="68"/>
      <c r="P219" s="194">
        <f t="shared" si="51"/>
        <v>0</v>
      </c>
      <c r="Q219" s="194">
        <v>2.2120000000000002E-5</v>
      </c>
      <c r="R219" s="194">
        <f t="shared" si="52"/>
        <v>1.106E-3</v>
      </c>
      <c r="S219" s="194">
        <v>0</v>
      </c>
      <c r="T219" s="195">
        <f t="shared" si="5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130</v>
      </c>
      <c r="AT219" s="196" t="s">
        <v>126</v>
      </c>
      <c r="AU219" s="196" t="s">
        <v>122</v>
      </c>
      <c r="AY219" s="14" t="s">
        <v>123</v>
      </c>
      <c r="BE219" s="197">
        <f t="shared" si="54"/>
        <v>0</v>
      </c>
      <c r="BF219" s="197">
        <f t="shared" si="55"/>
        <v>0</v>
      </c>
      <c r="BG219" s="197">
        <f t="shared" si="56"/>
        <v>0</v>
      </c>
      <c r="BH219" s="197">
        <f t="shared" si="57"/>
        <v>0</v>
      </c>
      <c r="BI219" s="197">
        <f t="shared" si="58"/>
        <v>0</v>
      </c>
      <c r="BJ219" s="14" t="s">
        <v>122</v>
      </c>
      <c r="BK219" s="197">
        <f t="shared" si="59"/>
        <v>0</v>
      </c>
      <c r="BL219" s="14" t="s">
        <v>130</v>
      </c>
      <c r="BM219" s="196" t="s">
        <v>494</v>
      </c>
    </row>
    <row r="220" spans="1:65" s="2" customFormat="1" ht="24.2" customHeight="1">
      <c r="A220" s="31"/>
      <c r="B220" s="32"/>
      <c r="C220" s="184" t="s">
        <v>495</v>
      </c>
      <c r="D220" s="184" t="s">
        <v>126</v>
      </c>
      <c r="E220" s="185" t="s">
        <v>496</v>
      </c>
      <c r="F220" s="186" t="s">
        <v>497</v>
      </c>
      <c r="G220" s="187" t="s">
        <v>129</v>
      </c>
      <c r="H220" s="188">
        <v>75</v>
      </c>
      <c r="I220" s="189"/>
      <c r="J220" s="190">
        <f t="shared" si="50"/>
        <v>0</v>
      </c>
      <c r="K220" s="191"/>
      <c r="L220" s="36"/>
      <c r="M220" s="192" t="s">
        <v>1</v>
      </c>
      <c r="N220" s="193" t="s">
        <v>41</v>
      </c>
      <c r="O220" s="68"/>
      <c r="P220" s="194">
        <f t="shared" si="51"/>
        <v>0</v>
      </c>
      <c r="Q220" s="194">
        <v>4.2500000000000003E-5</v>
      </c>
      <c r="R220" s="194">
        <f t="shared" si="52"/>
        <v>3.1875000000000002E-3</v>
      </c>
      <c r="S220" s="194">
        <v>0</v>
      </c>
      <c r="T220" s="195">
        <f t="shared" si="5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6" t="s">
        <v>130</v>
      </c>
      <c r="AT220" s="196" t="s">
        <v>126</v>
      </c>
      <c r="AU220" s="196" t="s">
        <v>122</v>
      </c>
      <c r="AY220" s="14" t="s">
        <v>123</v>
      </c>
      <c r="BE220" s="197">
        <f t="shared" si="54"/>
        <v>0</v>
      </c>
      <c r="BF220" s="197">
        <f t="shared" si="55"/>
        <v>0</v>
      </c>
      <c r="BG220" s="197">
        <f t="shared" si="56"/>
        <v>0</v>
      </c>
      <c r="BH220" s="197">
        <f t="shared" si="57"/>
        <v>0</v>
      </c>
      <c r="BI220" s="197">
        <f t="shared" si="58"/>
        <v>0</v>
      </c>
      <c r="BJ220" s="14" t="s">
        <v>122</v>
      </c>
      <c r="BK220" s="197">
        <f t="shared" si="59"/>
        <v>0</v>
      </c>
      <c r="BL220" s="14" t="s">
        <v>130</v>
      </c>
      <c r="BM220" s="196" t="s">
        <v>498</v>
      </c>
    </row>
    <row r="221" spans="1:65" s="2" customFormat="1" ht="24.2" customHeight="1">
      <c r="A221" s="31"/>
      <c r="B221" s="32"/>
      <c r="C221" s="184" t="s">
        <v>499</v>
      </c>
      <c r="D221" s="184" t="s">
        <v>126</v>
      </c>
      <c r="E221" s="185" t="s">
        <v>500</v>
      </c>
      <c r="F221" s="186" t="s">
        <v>501</v>
      </c>
      <c r="G221" s="187" t="s">
        <v>129</v>
      </c>
      <c r="H221" s="188">
        <v>50</v>
      </c>
      <c r="I221" s="189"/>
      <c r="J221" s="190">
        <f t="shared" si="50"/>
        <v>0</v>
      </c>
      <c r="K221" s="191"/>
      <c r="L221" s="36"/>
      <c r="M221" s="192" t="s">
        <v>1</v>
      </c>
      <c r="N221" s="193" t="s">
        <v>41</v>
      </c>
      <c r="O221" s="68"/>
      <c r="P221" s="194">
        <f t="shared" si="51"/>
        <v>0</v>
      </c>
      <c r="Q221" s="194">
        <v>3.1940000000000003E-5</v>
      </c>
      <c r="R221" s="194">
        <f t="shared" si="52"/>
        <v>1.5970000000000001E-3</v>
      </c>
      <c r="S221" s="194">
        <v>0</v>
      </c>
      <c r="T221" s="195">
        <f t="shared" si="5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6" t="s">
        <v>130</v>
      </c>
      <c r="AT221" s="196" t="s">
        <v>126</v>
      </c>
      <c r="AU221" s="196" t="s">
        <v>122</v>
      </c>
      <c r="AY221" s="14" t="s">
        <v>123</v>
      </c>
      <c r="BE221" s="197">
        <f t="shared" si="54"/>
        <v>0</v>
      </c>
      <c r="BF221" s="197">
        <f t="shared" si="55"/>
        <v>0</v>
      </c>
      <c r="BG221" s="197">
        <f t="shared" si="56"/>
        <v>0</v>
      </c>
      <c r="BH221" s="197">
        <f t="shared" si="57"/>
        <v>0</v>
      </c>
      <c r="BI221" s="197">
        <f t="shared" si="58"/>
        <v>0</v>
      </c>
      <c r="BJ221" s="14" t="s">
        <v>122</v>
      </c>
      <c r="BK221" s="197">
        <f t="shared" si="59"/>
        <v>0</v>
      </c>
      <c r="BL221" s="14" t="s">
        <v>130</v>
      </c>
      <c r="BM221" s="196" t="s">
        <v>502</v>
      </c>
    </row>
    <row r="222" spans="1:65" s="2" customFormat="1" ht="24.2" customHeight="1">
      <c r="A222" s="31"/>
      <c r="B222" s="32"/>
      <c r="C222" s="184" t="s">
        <v>503</v>
      </c>
      <c r="D222" s="184" t="s">
        <v>126</v>
      </c>
      <c r="E222" s="185" t="s">
        <v>504</v>
      </c>
      <c r="F222" s="186" t="s">
        <v>505</v>
      </c>
      <c r="G222" s="187" t="s">
        <v>129</v>
      </c>
      <c r="H222" s="188">
        <v>75</v>
      </c>
      <c r="I222" s="189"/>
      <c r="J222" s="190">
        <f t="shared" si="50"/>
        <v>0</v>
      </c>
      <c r="K222" s="191"/>
      <c r="L222" s="36"/>
      <c r="M222" s="192" t="s">
        <v>1</v>
      </c>
      <c r="N222" s="193" t="s">
        <v>41</v>
      </c>
      <c r="O222" s="68"/>
      <c r="P222" s="194">
        <f t="shared" si="51"/>
        <v>0</v>
      </c>
      <c r="Q222" s="194">
        <v>8.4900000000000004E-5</v>
      </c>
      <c r="R222" s="194">
        <f t="shared" si="52"/>
        <v>6.3674999999999999E-3</v>
      </c>
      <c r="S222" s="194">
        <v>0</v>
      </c>
      <c r="T222" s="195">
        <f t="shared" si="5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6" t="s">
        <v>130</v>
      </c>
      <c r="AT222" s="196" t="s">
        <v>126</v>
      </c>
      <c r="AU222" s="196" t="s">
        <v>122</v>
      </c>
      <c r="AY222" s="14" t="s">
        <v>123</v>
      </c>
      <c r="BE222" s="197">
        <f t="shared" si="54"/>
        <v>0</v>
      </c>
      <c r="BF222" s="197">
        <f t="shared" si="55"/>
        <v>0</v>
      </c>
      <c r="BG222" s="197">
        <f t="shared" si="56"/>
        <v>0</v>
      </c>
      <c r="BH222" s="197">
        <f t="shared" si="57"/>
        <v>0</v>
      </c>
      <c r="BI222" s="197">
        <f t="shared" si="58"/>
        <v>0</v>
      </c>
      <c r="BJ222" s="14" t="s">
        <v>122</v>
      </c>
      <c r="BK222" s="197">
        <f t="shared" si="59"/>
        <v>0</v>
      </c>
      <c r="BL222" s="14" t="s">
        <v>130</v>
      </c>
      <c r="BM222" s="196" t="s">
        <v>506</v>
      </c>
    </row>
    <row r="223" spans="1:65" s="2" customFormat="1" ht="16.5" customHeight="1">
      <c r="A223" s="31"/>
      <c r="B223" s="32"/>
      <c r="C223" s="184" t="s">
        <v>507</v>
      </c>
      <c r="D223" s="184" t="s">
        <v>126</v>
      </c>
      <c r="E223" s="185" t="s">
        <v>508</v>
      </c>
      <c r="F223" s="186" t="s">
        <v>509</v>
      </c>
      <c r="G223" s="187" t="s">
        <v>510</v>
      </c>
      <c r="H223" s="188">
        <v>112</v>
      </c>
      <c r="I223" s="189"/>
      <c r="J223" s="190">
        <f t="shared" si="50"/>
        <v>0</v>
      </c>
      <c r="K223" s="191"/>
      <c r="L223" s="36"/>
      <c r="M223" s="192" t="s">
        <v>1</v>
      </c>
      <c r="N223" s="193" t="s">
        <v>41</v>
      </c>
      <c r="O223" s="68"/>
      <c r="P223" s="194">
        <f t="shared" si="51"/>
        <v>0</v>
      </c>
      <c r="Q223" s="194">
        <v>0</v>
      </c>
      <c r="R223" s="194">
        <f t="shared" si="52"/>
        <v>0</v>
      </c>
      <c r="S223" s="194">
        <v>0</v>
      </c>
      <c r="T223" s="195">
        <f t="shared" si="5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6" t="s">
        <v>130</v>
      </c>
      <c r="AT223" s="196" t="s">
        <v>126</v>
      </c>
      <c r="AU223" s="196" t="s">
        <v>122</v>
      </c>
      <c r="AY223" s="14" t="s">
        <v>123</v>
      </c>
      <c r="BE223" s="197">
        <f t="shared" si="54"/>
        <v>0</v>
      </c>
      <c r="BF223" s="197">
        <f t="shared" si="55"/>
        <v>0</v>
      </c>
      <c r="BG223" s="197">
        <f t="shared" si="56"/>
        <v>0</v>
      </c>
      <c r="BH223" s="197">
        <f t="shared" si="57"/>
        <v>0</v>
      </c>
      <c r="BI223" s="197">
        <f t="shared" si="58"/>
        <v>0</v>
      </c>
      <c r="BJ223" s="14" t="s">
        <v>122</v>
      </c>
      <c r="BK223" s="197">
        <f t="shared" si="59"/>
        <v>0</v>
      </c>
      <c r="BL223" s="14" t="s">
        <v>130</v>
      </c>
      <c r="BM223" s="196" t="s">
        <v>511</v>
      </c>
    </row>
    <row r="224" spans="1:65" s="2" customFormat="1" ht="24.2" customHeight="1">
      <c r="A224" s="31"/>
      <c r="B224" s="32"/>
      <c r="C224" s="184" t="s">
        <v>512</v>
      </c>
      <c r="D224" s="184" t="s">
        <v>126</v>
      </c>
      <c r="E224" s="185" t="s">
        <v>513</v>
      </c>
      <c r="F224" s="186" t="s">
        <v>514</v>
      </c>
      <c r="G224" s="187" t="s">
        <v>510</v>
      </c>
      <c r="H224" s="188">
        <v>112</v>
      </c>
      <c r="I224" s="189"/>
      <c r="J224" s="190">
        <f t="shared" si="50"/>
        <v>0</v>
      </c>
      <c r="K224" s="191"/>
      <c r="L224" s="36"/>
      <c r="M224" s="192" t="s">
        <v>1</v>
      </c>
      <c r="N224" s="193" t="s">
        <v>41</v>
      </c>
      <c r="O224" s="68"/>
      <c r="P224" s="194">
        <f t="shared" si="51"/>
        <v>0</v>
      </c>
      <c r="Q224" s="194">
        <v>4.6000000000000001E-4</v>
      </c>
      <c r="R224" s="194">
        <f t="shared" si="52"/>
        <v>5.1520000000000003E-2</v>
      </c>
      <c r="S224" s="194">
        <v>0</v>
      </c>
      <c r="T224" s="195">
        <f t="shared" si="5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6" t="s">
        <v>130</v>
      </c>
      <c r="AT224" s="196" t="s">
        <v>126</v>
      </c>
      <c r="AU224" s="196" t="s">
        <v>122</v>
      </c>
      <c r="AY224" s="14" t="s">
        <v>123</v>
      </c>
      <c r="BE224" s="197">
        <f t="shared" si="54"/>
        <v>0</v>
      </c>
      <c r="BF224" s="197">
        <f t="shared" si="55"/>
        <v>0</v>
      </c>
      <c r="BG224" s="197">
        <f t="shared" si="56"/>
        <v>0</v>
      </c>
      <c r="BH224" s="197">
        <f t="shared" si="57"/>
        <v>0</v>
      </c>
      <c r="BI224" s="197">
        <f t="shared" si="58"/>
        <v>0</v>
      </c>
      <c r="BJ224" s="14" t="s">
        <v>122</v>
      </c>
      <c r="BK224" s="197">
        <f t="shared" si="59"/>
        <v>0</v>
      </c>
      <c r="BL224" s="14" t="s">
        <v>130</v>
      </c>
      <c r="BM224" s="196" t="s">
        <v>515</v>
      </c>
    </row>
    <row r="225" spans="1:65" s="2" customFormat="1" ht="24.2" customHeight="1">
      <c r="A225" s="31"/>
      <c r="B225" s="32"/>
      <c r="C225" s="184" t="s">
        <v>516</v>
      </c>
      <c r="D225" s="184" t="s">
        <v>126</v>
      </c>
      <c r="E225" s="185" t="s">
        <v>517</v>
      </c>
      <c r="F225" s="186" t="s">
        <v>518</v>
      </c>
      <c r="G225" s="187" t="s">
        <v>510</v>
      </c>
      <c r="H225" s="188">
        <v>39</v>
      </c>
      <c r="I225" s="189"/>
      <c r="J225" s="190">
        <f t="shared" si="50"/>
        <v>0</v>
      </c>
      <c r="K225" s="191"/>
      <c r="L225" s="36"/>
      <c r="M225" s="192" t="s">
        <v>1</v>
      </c>
      <c r="N225" s="193" t="s">
        <v>41</v>
      </c>
      <c r="O225" s="68"/>
      <c r="P225" s="194">
        <f t="shared" si="51"/>
        <v>0</v>
      </c>
      <c r="Q225" s="194">
        <v>0</v>
      </c>
      <c r="R225" s="194">
        <f t="shared" si="52"/>
        <v>0</v>
      </c>
      <c r="S225" s="194">
        <v>0</v>
      </c>
      <c r="T225" s="195">
        <f t="shared" si="5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6" t="s">
        <v>130</v>
      </c>
      <c r="AT225" s="196" t="s">
        <v>126</v>
      </c>
      <c r="AU225" s="196" t="s">
        <v>122</v>
      </c>
      <c r="AY225" s="14" t="s">
        <v>123</v>
      </c>
      <c r="BE225" s="197">
        <f t="shared" si="54"/>
        <v>0</v>
      </c>
      <c r="BF225" s="197">
        <f t="shared" si="55"/>
        <v>0</v>
      </c>
      <c r="BG225" s="197">
        <f t="shared" si="56"/>
        <v>0</v>
      </c>
      <c r="BH225" s="197">
        <f t="shared" si="57"/>
        <v>0</v>
      </c>
      <c r="BI225" s="197">
        <f t="shared" si="58"/>
        <v>0</v>
      </c>
      <c r="BJ225" s="14" t="s">
        <v>122</v>
      </c>
      <c r="BK225" s="197">
        <f t="shared" si="59"/>
        <v>0</v>
      </c>
      <c r="BL225" s="14" t="s">
        <v>130</v>
      </c>
      <c r="BM225" s="196" t="s">
        <v>519</v>
      </c>
    </row>
    <row r="226" spans="1:65" s="2" customFormat="1" ht="21.75" customHeight="1">
      <c r="A226" s="31"/>
      <c r="B226" s="32"/>
      <c r="C226" s="184" t="s">
        <v>520</v>
      </c>
      <c r="D226" s="184" t="s">
        <v>126</v>
      </c>
      <c r="E226" s="185" t="s">
        <v>521</v>
      </c>
      <c r="F226" s="186" t="s">
        <v>522</v>
      </c>
      <c r="G226" s="187" t="s">
        <v>510</v>
      </c>
      <c r="H226" s="188">
        <v>39</v>
      </c>
      <c r="I226" s="189"/>
      <c r="J226" s="190">
        <f t="shared" si="50"/>
        <v>0</v>
      </c>
      <c r="K226" s="191"/>
      <c r="L226" s="36"/>
      <c r="M226" s="192" t="s">
        <v>1</v>
      </c>
      <c r="N226" s="193" t="s">
        <v>41</v>
      </c>
      <c r="O226" s="68"/>
      <c r="P226" s="194">
        <f t="shared" si="51"/>
        <v>0</v>
      </c>
      <c r="Q226" s="194">
        <v>3.8000000000000002E-4</v>
      </c>
      <c r="R226" s="194">
        <f t="shared" si="52"/>
        <v>1.4820000000000002E-2</v>
      </c>
      <c r="S226" s="194">
        <v>0</v>
      </c>
      <c r="T226" s="195">
        <f t="shared" si="5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6" t="s">
        <v>130</v>
      </c>
      <c r="AT226" s="196" t="s">
        <v>126</v>
      </c>
      <c r="AU226" s="196" t="s">
        <v>122</v>
      </c>
      <c r="AY226" s="14" t="s">
        <v>123</v>
      </c>
      <c r="BE226" s="197">
        <f t="shared" si="54"/>
        <v>0</v>
      </c>
      <c r="BF226" s="197">
        <f t="shared" si="55"/>
        <v>0</v>
      </c>
      <c r="BG226" s="197">
        <f t="shared" si="56"/>
        <v>0</v>
      </c>
      <c r="BH226" s="197">
        <f t="shared" si="57"/>
        <v>0</v>
      </c>
      <c r="BI226" s="197">
        <f t="shared" si="58"/>
        <v>0</v>
      </c>
      <c r="BJ226" s="14" t="s">
        <v>122</v>
      </c>
      <c r="BK226" s="197">
        <f t="shared" si="59"/>
        <v>0</v>
      </c>
      <c r="BL226" s="14" t="s">
        <v>130</v>
      </c>
      <c r="BM226" s="196" t="s">
        <v>523</v>
      </c>
    </row>
    <row r="227" spans="1:65" s="12" customFormat="1" ht="25.9" customHeight="1">
      <c r="B227" s="168"/>
      <c r="C227" s="169"/>
      <c r="D227" s="170" t="s">
        <v>74</v>
      </c>
      <c r="E227" s="171" t="s">
        <v>524</v>
      </c>
      <c r="F227" s="171" t="s">
        <v>525</v>
      </c>
      <c r="G227" s="169"/>
      <c r="H227" s="169"/>
      <c r="I227" s="172"/>
      <c r="J227" s="173">
        <f>BK227</f>
        <v>100000</v>
      </c>
      <c r="K227" s="169"/>
      <c r="L227" s="174"/>
      <c r="M227" s="175"/>
      <c r="N227" s="176"/>
      <c r="O227" s="176"/>
      <c r="P227" s="177">
        <f>SUM(P228:P234)</f>
        <v>0</v>
      </c>
      <c r="Q227" s="176"/>
      <c r="R227" s="177">
        <f>SUM(R228:R234)</f>
        <v>0</v>
      </c>
      <c r="S227" s="176"/>
      <c r="T227" s="178">
        <f>SUM(T228:T234)</f>
        <v>0</v>
      </c>
      <c r="AR227" s="179" t="s">
        <v>145</v>
      </c>
      <c r="AT227" s="180" t="s">
        <v>74</v>
      </c>
      <c r="AU227" s="180" t="s">
        <v>75</v>
      </c>
      <c r="AY227" s="179" t="s">
        <v>123</v>
      </c>
      <c r="BK227" s="181">
        <f>SUM(BK228:BK234)</f>
        <v>100000</v>
      </c>
    </row>
    <row r="228" spans="1:65" s="2" customFormat="1" ht="33" customHeight="1">
      <c r="A228" s="31"/>
      <c r="B228" s="32"/>
      <c r="C228" s="184" t="s">
        <v>526</v>
      </c>
      <c r="D228" s="184" t="s">
        <v>126</v>
      </c>
      <c r="E228" s="185" t="s">
        <v>527</v>
      </c>
      <c r="F228" s="186" t="s">
        <v>528</v>
      </c>
      <c r="G228" s="187" t="s">
        <v>529</v>
      </c>
      <c r="H228" s="188">
        <v>140</v>
      </c>
      <c r="I228" s="189"/>
      <c r="J228" s="190">
        <f t="shared" ref="J228:J234" si="60">ROUND(I228*H228,2)</f>
        <v>0</v>
      </c>
      <c r="K228" s="191"/>
      <c r="L228" s="36"/>
      <c r="M228" s="192" t="s">
        <v>1</v>
      </c>
      <c r="N228" s="193" t="s">
        <v>41</v>
      </c>
      <c r="O228" s="68"/>
      <c r="P228" s="194">
        <f t="shared" ref="P228:P234" si="61">O228*H228</f>
        <v>0</v>
      </c>
      <c r="Q228" s="194">
        <v>0</v>
      </c>
      <c r="R228" s="194">
        <f t="shared" ref="R228:R234" si="62">Q228*H228</f>
        <v>0</v>
      </c>
      <c r="S228" s="194">
        <v>0</v>
      </c>
      <c r="T228" s="195">
        <f t="shared" ref="T228:T234" si="63"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6" t="s">
        <v>530</v>
      </c>
      <c r="AT228" s="196" t="s">
        <v>126</v>
      </c>
      <c r="AU228" s="196" t="s">
        <v>83</v>
      </c>
      <c r="AY228" s="14" t="s">
        <v>123</v>
      </c>
      <c r="BE228" s="197">
        <f t="shared" ref="BE228:BE234" si="64">IF(N228="základní",J228,0)</f>
        <v>0</v>
      </c>
      <c r="BF228" s="197">
        <f t="shared" ref="BF228:BF234" si="65">IF(N228="snížená",J228,0)</f>
        <v>0</v>
      </c>
      <c r="BG228" s="197">
        <f t="shared" ref="BG228:BG234" si="66">IF(N228="zákl. přenesená",J228,0)</f>
        <v>0</v>
      </c>
      <c r="BH228" s="197">
        <f t="shared" ref="BH228:BH234" si="67">IF(N228="sníž. přenesená",J228,0)</f>
        <v>0</v>
      </c>
      <c r="BI228" s="197">
        <f t="shared" ref="BI228:BI234" si="68">IF(N228="nulová",J228,0)</f>
        <v>0</v>
      </c>
      <c r="BJ228" s="14" t="s">
        <v>122</v>
      </c>
      <c r="BK228" s="197">
        <f t="shared" ref="BK228:BK234" si="69">ROUND(I228*H228,2)</f>
        <v>0</v>
      </c>
      <c r="BL228" s="14" t="s">
        <v>530</v>
      </c>
      <c r="BM228" s="196" t="s">
        <v>531</v>
      </c>
    </row>
    <row r="229" spans="1:65" s="2" customFormat="1" ht="16.5" customHeight="1">
      <c r="A229" s="31"/>
      <c r="B229" s="32"/>
      <c r="C229" s="184" t="s">
        <v>532</v>
      </c>
      <c r="D229" s="184" t="s">
        <v>126</v>
      </c>
      <c r="E229" s="185" t="s">
        <v>533</v>
      </c>
      <c r="F229" s="186" t="s">
        <v>534</v>
      </c>
      <c r="G229" s="187" t="s">
        <v>529</v>
      </c>
      <c r="H229" s="188">
        <v>24</v>
      </c>
      <c r="I229" s="189"/>
      <c r="J229" s="190">
        <f t="shared" si="60"/>
        <v>0</v>
      </c>
      <c r="K229" s="191"/>
      <c r="L229" s="36"/>
      <c r="M229" s="192" t="s">
        <v>1</v>
      </c>
      <c r="N229" s="193" t="s">
        <v>41</v>
      </c>
      <c r="O229" s="68"/>
      <c r="P229" s="194">
        <f t="shared" si="61"/>
        <v>0</v>
      </c>
      <c r="Q229" s="194">
        <v>0</v>
      </c>
      <c r="R229" s="194">
        <f t="shared" si="62"/>
        <v>0</v>
      </c>
      <c r="S229" s="194">
        <v>0</v>
      </c>
      <c r="T229" s="195">
        <f t="shared" si="6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6" t="s">
        <v>530</v>
      </c>
      <c r="AT229" s="196" t="s">
        <v>126</v>
      </c>
      <c r="AU229" s="196" t="s">
        <v>83</v>
      </c>
      <c r="AY229" s="14" t="s">
        <v>123</v>
      </c>
      <c r="BE229" s="197">
        <f t="shared" si="64"/>
        <v>0</v>
      </c>
      <c r="BF229" s="197">
        <f t="shared" si="65"/>
        <v>0</v>
      </c>
      <c r="BG229" s="197">
        <f t="shared" si="66"/>
        <v>0</v>
      </c>
      <c r="BH229" s="197">
        <f t="shared" si="67"/>
        <v>0</v>
      </c>
      <c r="BI229" s="197">
        <f t="shared" si="68"/>
        <v>0</v>
      </c>
      <c r="BJ229" s="14" t="s">
        <v>122</v>
      </c>
      <c r="BK229" s="197">
        <f t="shared" si="69"/>
        <v>0</v>
      </c>
      <c r="BL229" s="14" t="s">
        <v>530</v>
      </c>
      <c r="BM229" s="196" t="s">
        <v>535</v>
      </c>
    </row>
    <row r="230" spans="1:65" s="2" customFormat="1" ht="37.9" customHeight="1">
      <c r="A230" s="31"/>
      <c r="B230" s="32"/>
      <c r="C230" s="184" t="s">
        <v>536</v>
      </c>
      <c r="D230" s="184" t="s">
        <v>126</v>
      </c>
      <c r="E230" s="185" t="s">
        <v>537</v>
      </c>
      <c r="F230" s="186" t="s">
        <v>538</v>
      </c>
      <c r="G230" s="187" t="s">
        <v>529</v>
      </c>
      <c r="H230" s="188">
        <v>24</v>
      </c>
      <c r="I230" s="189"/>
      <c r="J230" s="190">
        <f t="shared" si="60"/>
        <v>0</v>
      </c>
      <c r="K230" s="191"/>
      <c r="L230" s="36"/>
      <c r="M230" s="192" t="s">
        <v>1</v>
      </c>
      <c r="N230" s="193" t="s">
        <v>41</v>
      </c>
      <c r="O230" s="68"/>
      <c r="P230" s="194">
        <f t="shared" si="61"/>
        <v>0</v>
      </c>
      <c r="Q230" s="194">
        <v>0</v>
      </c>
      <c r="R230" s="194">
        <f t="shared" si="62"/>
        <v>0</v>
      </c>
      <c r="S230" s="194">
        <v>0</v>
      </c>
      <c r="T230" s="195">
        <f t="shared" si="6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6" t="s">
        <v>530</v>
      </c>
      <c r="AT230" s="196" t="s">
        <v>126</v>
      </c>
      <c r="AU230" s="196" t="s">
        <v>83</v>
      </c>
      <c r="AY230" s="14" t="s">
        <v>123</v>
      </c>
      <c r="BE230" s="197">
        <f t="shared" si="64"/>
        <v>0</v>
      </c>
      <c r="BF230" s="197">
        <f t="shared" si="65"/>
        <v>0</v>
      </c>
      <c r="BG230" s="197">
        <f t="shared" si="66"/>
        <v>0</v>
      </c>
      <c r="BH230" s="197">
        <f t="shared" si="67"/>
        <v>0</v>
      </c>
      <c r="BI230" s="197">
        <f t="shared" si="68"/>
        <v>0</v>
      </c>
      <c r="BJ230" s="14" t="s">
        <v>122</v>
      </c>
      <c r="BK230" s="197">
        <f t="shared" si="69"/>
        <v>0</v>
      </c>
      <c r="BL230" s="14" t="s">
        <v>530</v>
      </c>
      <c r="BM230" s="196" t="s">
        <v>539</v>
      </c>
    </row>
    <row r="231" spans="1:65" s="2" customFormat="1" ht="24.2" customHeight="1">
      <c r="A231" s="31"/>
      <c r="B231" s="32"/>
      <c r="C231" s="184" t="s">
        <v>540</v>
      </c>
      <c r="D231" s="184" t="s">
        <v>126</v>
      </c>
      <c r="E231" s="185" t="s">
        <v>541</v>
      </c>
      <c r="F231" s="186" t="s">
        <v>542</v>
      </c>
      <c r="G231" s="187" t="s">
        <v>529</v>
      </c>
      <c r="H231" s="188">
        <v>24</v>
      </c>
      <c r="I231" s="189"/>
      <c r="J231" s="190">
        <f t="shared" si="60"/>
        <v>0</v>
      </c>
      <c r="K231" s="191"/>
      <c r="L231" s="36"/>
      <c r="M231" s="192" t="s">
        <v>1</v>
      </c>
      <c r="N231" s="193" t="s">
        <v>41</v>
      </c>
      <c r="O231" s="68"/>
      <c r="P231" s="194">
        <f t="shared" si="61"/>
        <v>0</v>
      </c>
      <c r="Q231" s="194">
        <v>0</v>
      </c>
      <c r="R231" s="194">
        <f t="shared" si="62"/>
        <v>0</v>
      </c>
      <c r="S231" s="194">
        <v>0</v>
      </c>
      <c r="T231" s="195">
        <f t="shared" si="6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6" t="s">
        <v>530</v>
      </c>
      <c r="AT231" s="196" t="s">
        <v>126</v>
      </c>
      <c r="AU231" s="196" t="s">
        <v>83</v>
      </c>
      <c r="AY231" s="14" t="s">
        <v>123</v>
      </c>
      <c r="BE231" s="197">
        <f t="shared" si="64"/>
        <v>0</v>
      </c>
      <c r="BF231" s="197">
        <f t="shared" si="65"/>
        <v>0</v>
      </c>
      <c r="BG231" s="197">
        <f t="shared" si="66"/>
        <v>0</v>
      </c>
      <c r="BH231" s="197">
        <f t="shared" si="67"/>
        <v>0</v>
      </c>
      <c r="BI231" s="197">
        <f t="shared" si="68"/>
        <v>0</v>
      </c>
      <c r="BJ231" s="14" t="s">
        <v>122</v>
      </c>
      <c r="BK231" s="197">
        <f t="shared" si="69"/>
        <v>0</v>
      </c>
      <c r="BL231" s="14" t="s">
        <v>530</v>
      </c>
      <c r="BM231" s="196" t="s">
        <v>543</v>
      </c>
    </row>
    <row r="232" spans="1:65" s="2" customFormat="1" ht="37.9" customHeight="1">
      <c r="A232" s="31"/>
      <c r="B232" s="32"/>
      <c r="C232" s="184" t="s">
        <v>544</v>
      </c>
      <c r="D232" s="184" t="s">
        <v>126</v>
      </c>
      <c r="E232" s="185" t="s">
        <v>545</v>
      </c>
      <c r="F232" s="186" t="s">
        <v>546</v>
      </c>
      <c r="G232" s="187" t="s">
        <v>529</v>
      </c>
      <c r="H232" s="188">
        <v>24</v>
      </c>
      <c r="I232" s="189"/>
      <c r="J232" s="190">
        <f t="shared" si="60"/>
        <v>0</v>
      </c>
      <c r="K232" s="191"/>
      <c r="L232" s="36"/>
      <c r="M232" s="192" t="s">
        <v>1</v>
      </c>
      <c r="N232" s="193" t="s">
        <v>41</v>
      </c>
      <c r="O232" s="68"/>
      <c r="P232" s="194">
        <f t="shared" si="61"/>
        <v>0</v>
      </c>
      <c r="Q232" s="194">
        <v>0</v>
      </c>
      <c r="R232" s="194">
        <f t="shared" si="62"/>
        <v>0</v>
      </c>
      <c r="S232" s="194">
        <v>0</v>
      </c>
      <c r="T232" s="195">
        <f t="shared" si="6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6" t="s">
        <v>530</v>
      </c>
      <c r="AT232" s="196" t="s">
        <v>126</v>
      </c>
      <c r="AU232" s="196" t="s">
        <v>83</v>
      </c>
      <c r="AY232" s="14" t="s">
        <v>123</v>
      </c>
      <c r="BE232" s="197">
        <f t="shared" si="64"/>
        <v>0</v>
      </c>
      <c r="BF232" s="197">
        <f t="shared" si="65"/>
        <v>0</v>
      </c>
      <c r="BG232" s="197">
        <f t="shared" si="66"/>
        <v>0</v>
      </c>
      <c r="BH232" s="197">
        <f t="shared" si="67"/>
        <v>0</v>
      </c>
      <c r="BI232" s="197">
        <f t="shared" si="68"/>
        <v>0</v>
      </c>
      <c r="BJ232" s="14" t="s">
        <v>122</v>
      </c>
      <c r="BK232" s="197">
        <f t="shared" si="69"/>
        <v>0</v>
      </c>
      <c r="BL232" s="14" t="s">
        <v>530</v>
      </c>
      <c r="BM232" s="196" t="s">
        <v>547</v>
      </c>
    </row>
    <row r="233" spans="1:65" s="2" customFormat="1" ht="24.2" customHeight="1">
      <c r="A233" s="31"/>
      <c r="B233" s="32"/>
      <c r="C233" s="184" t="s">
        <v>548</v>
      </c>
      <c r="D233" s="184" t="s">
        <v>126</v>
      </c>
      <c r="E233" s="185" t="s">
        <v>549</v>
      </c>
      <c r="F233" s="186" t="s">
        <v>550</v>
      </c>
      <c r="G233" s="187" t="s">
        <v>529</v>
      </c>
      <c r="H233" s="188">
        <v>12</v>
      </c>
      <c r="I233" s="189"/>
      <c r="J233" s="190">
        <f t="shared" si="60"/>
        <v>0</v>
      </c>
      <c r="K233" s="191"/>
      <c r="L233" s="36"/>
      <c r="M233" s="192" t="s">
        <v>1</v>
      </c>
      <c r="N233" s="193" t="s">
        <v>41</v>
      </c>
      <c r="O233" s="68"/>
      <c r="P233" s="194">
        <f t="shared" si="61"/>
        <v>0</v>
      </c>
      <c r="Q233" s="194">
        <v>0</v>
      </c>
      <c r="R233" s="194">
        <f t="shared" si="62"/>
        <v>0</v>
      </c>
      <c r="S233" s="194">
        <v>0</v>
      </c>
      <c r="T233" s="195">
        <f t="shared" si="6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6" t="s">
        <v>530</v>
      </c>
      <c r="AT233" s="196" t="s">
        <v>126</v>
      </c>
      <c r="AU233" s="196" t="s">
        <v>83</v>
      </c>
      <c r="AY233" s="14" t="s">
        <v>123</v>
      </c>
      <c r="BE233" s="197">
        <f t="shared" si="64"/>
        <v>0</v>
      </c>
      <c r="BF233" s="197">
        <f t="shared" si="65"/>
        <v>0</v>
      </c>
      <c r="BG233" s="197">
        <f t="shared" si="66"/>
        <v>0</v>
      </c>
      <c r="BH233" s="197">
        <f t="shared" si="67"/>
        <v>0</v>
      </c>
      <c r="BI233" s="197">
        <f t="shared" si="68"/>
        <v>0</v>
      </c>
      <c r="BJ233" s="14" t="s">
        <v>122</v>
      </c>
      <c r="BK233" s="197">
        <f t="shared" si="69"/>
        <v>0</v>
      </c>
      <c r="BL233" s="14" t="s">
        <v>530</v>
      </c>
      <c r="BM233" s="196" t="s">
        <v>551</v>
      </c>
    </row>
    <row r="234" spans="1:65" s="2" customFormat="1" ht="33" customHeight="1">
      <c r="A234" s="31"/>
      <c r="B234" s="32"/>
      <c r="C234" s="198" t="s">
        <v>552</v>
      </c>
      <c r="D234" s="198" t="s">
        <v>136</v>
      </c>
      <c r="E234" s="199" t="s">
        <v>553</v>
      </c>
      <c r="F234" s="200" t="s">
        <v>554</v>
      </c>
      <c r="G234" s="201" t="s">
        <v>195</v>
      </c>
      <c r="H234" s="202">
        <v>1</v>
      </c>
      <c r="I234" s="203">
        <v>100000</v>
      </c>
      <c r="J234" s="204">
        <f t="shared" si="60"/>
        <v>100000</v>
      </c>
      <c r="K234" s="205"/>
      <c r="L234" s="206"/>
      <c r="M234" s="209" t="s">
        <v>1</v>
      </c>
      <c r="N234" s="210" t="s">
        <v>41</v>
      </c>
      <c r="O234" s="211"/>
      <c r="P234" s="212">
        <f t="shared" si="61"/>
        <v>0</v>
      </c>
      <c r="Q234" s="212">
        <v>0</v>
      </c>
      <c r="R234" s="212">
        <f t="shared" si="62"/>
        <v>0</v>
      </c>
      <c r="S234" s="212">
        <v>0</v>
      </c>
      <c r="T234" s="213">
        <f t="shared" si="6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6" t="s">
        <v>139</v>
      </c>
      <c r="AT234" s="196" t="s">
        <v>136</v>
      </c>
      <c r="AU234" s="196" t="s">
        <v>83</v>
      </c>
      <c r="AY234" s="14" t="s">
        <v>123</v>
      </c>
      <c r="BE234" s="197">
        <f t="shared" si="64"/>
        <v>0</v>
      </c>
      <c r="BF234" s="197">
        <f t="shared" si="65"/>
        <v>100000</v>
      </c>
      <c r="BG234" s="197">
        <f t="shared" si="66"/>
        <v>0</v>
      </c>
      <c r="BH234" s="197">
        <f t="shared" si="67"/>
        <v>0</v>
      </c>
      <c r="BI234" s="197">
        <f t="shared" si="68"/>
        <v>0</v>
      </c>
      <c r="BJ234" s="14" t="s">
        <v>122</v>
      </c>
      <c r="BK234" s="197">
        <f t="shared" si="69"/>
        <v>100000</v>
      </c>
      <c r="BL234" s="14" t="s">
        <v>130</v>
      </c>
      <c r="BM234" s="196" t="s">
        <v>555</v>
      </c>
    </row>
    <row r="235" spans="1:65" s="2" customFormat="1" ht="6.95" customHeight="1">
      <c r="A235" s="31"/>
      <c r="B235" s="51"/>
      <c r="C235" s="52"/>
      <c r="D235" s="52"/>
      <c r="E235" s="52"/>
      <c r="F235" s="52"/>
      <c r="G235" s="52"/>
      <c r="H235" s="52"/>
      <c r="I235" s="52"/>
      <c r="J235" s="52"/>
      <c r="K235" s="52"/>
      <c r="L235" s="36"/>
      <c r="M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</row>
  </sheetData>
  <sheetProtection algorithmName="SHA-512" hashValue="snGMoxn24zMV0sMPUwI9o50yTkZXAzBs/42h/lFYusZT30b5cGJQJt9JxbjBk4hTS4E5ztUs2+vx5GEyERmomQ==" saltValue="JtGd81rC3aZqWIZqTO5Ctuwu2/45Bs8o3dh2wiG4HZ/6jqJ0Ydya5k0+0szBLpyoKPkNaBDzqJhH06Q4hFUWsQ==" spinCount="100000" sheet="1" objects="1" scenarios="1" formatColumns="0" formatRows="0" autoFilter="0"/>
  <autoFilter ref="C123:K234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4" t="s">
        <v>87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91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7" t="str">
        <f>'Rekapitulace stavby'!K6</f>
        <v>Rekonstrukce kotelny BD Jeremenkova 19</v>
      </c>
      <c r="F7" s="258"/>
      <c r="G7" s="258"/>
      <c r="H7" s="258"/>
      <c r="L7" s="17"/>
    </row>
    <row r="8" spans="1:46" s="2" customFormat="1" ht="12" customHeight="1">
      <c r="A8" s="31"/>
      <c r="B8" s="36"/>
      <c r="C8" s="31"/>
      <c r="D8" s="109" t="s">
        <v>92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9" t="s">
        <v>556</v>
      </c>
      <c r="F9" s="260"/>
      <c r="G9" s="260"/>
      <c r="H9" s="260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10. 3. 2023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1" t="str">
        <f>'Rekapitulace stavby'!E14</f>
        <v>Vyplň údaj</v>
      </c>
      <c r="F18" s="262"/>
      <c r="G18" s="262"/>
      <c r="H18" s="262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31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34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3" t="s">
        <v>1</v>
      </c>
      <c r="F27" s="263"/>
      <c r="G27" s="263"/>
      <c r="H27" s="263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31"/>
      <c r="J30" s="117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8" t="s">
        <v>36</v>
      </c>
      <c r="J32" s="118" t="s">
        <v>38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39</v>
      </c>
      <c r="E33" s="109" t="s">
        <v>40</v>
      </c>
      <c r="F33" s="120">
        <f>ROUND((SUM(BE120:BE146)),  2)</f>
        <v>0</v>
      </c>
      <c r="G33" s="31"/>
      <c r="H33" s="31"/>
      <c r="I33" s="121">
        <v>0.21</v>
      </c>
      <c r="J33" s="120">
        <f>ROUND(((SUM(BE120:BE146))*I33),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41</v>
      </c>
      <c r="F34" s="120">
        <f>ROUND((SUM(BF120:BF146)),  2)</f>
        <v>0</v>
      </c>
      <c r="G34" s="31"/>
      <c r="H34" s="31"/>
      <c r="I34" s="121">
        <v>0.15</v>
      </c>
      <c r="J34" s="120">
        <f>ROUND(((SUM(BF120:BF146))*I34),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42</v>
      </c>
      <c r="F35" s="120">
        <f>ROUND((SUM(BG120:BG146)),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43</v>
      </c>
      <c r="F36" s="120">
        <f>ROUND((SUM(BH120:BH146)),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44</v>
      </c>
      <c r="F37" s="120">
        <f>ROUND((SUM(BI120:BI146)),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45</v>
      </c>
      <c r="E39" s="124"/>
      <c r="F39" s="124"/>
      <c r="G39" s="125" t="s">
        <v>46</v>
      </c>
      <c r="H39" s="126" t="s">
        <v>47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48</v>
      </c>
      <c r="E50" s="130"/>
      <c r="F50" s="130"/>
      <c r="G50" s="129" t="s">
        <v>49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50</v>
      </c>
      <c r="E61" s="132"/>
      <c r="F61" s="133" t="s">
        <v>51</v>
      </c>
      <c r="G61" s="131" t="s">
        <v>50</v>
      </c>
      <c r="H61" s="132"/>
      <c r="I61" s="132"/>
      <c r="J61" s="134" t="s">
        <v>51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52</v>
      </c>
      <c r="E65" s="135"/>
      <c r="F65" s="135"/>
      <c r="G65" s="129" t="s">
        <v>53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50</v>
      </c>
      <c r="E76" s="132"/>
      <c r="F76" s="133" t="s">
        <v>51</v>
      </c>
      <c r="G76" s="131" t="s">
        <v>50</v>
      </c>
      <c r="H76" s="132"/>
      <c r="I76" s="132"/>
      <c r="J76" s="134" t="s">
        <v>51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4" t="str">
        <f>E7</f>
        <v>Rekonstrukce kotelny BD Jeremenkova 19</v>
      </c>
      <c r="F85" s="265"/>
      <c r="G85" s="265"/>
      <c r="H85" s="26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5" t="str">
        <f>E9</f>
        <v>D.1.4.1.2 - Plynová zařízení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Šumperk</v>
      </c>
      <c r="G89" s="33"/>
      <c r="H89" s="33"/>
      <c r="I89" s="26" t="s">
        <v>22</v>
      </c>
      <c r="J89" s="63" t="str">
        <f>IF(J12="","",J12)</f>
        <v>10. 3. 2023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3"/>
      <c r="E91" s="33"/>
      <c r="F91" s="24" t="str">
        <f>E15</f>
        <v>Město Šumperk</v>
      </c>
      <c r="G91" s="33"/>
      <c r="H91" s="33"/>
      <c r="I91" s="26" t="s">
        <v>30</v>
      </c>
      <c r="J91" s="29" t="str">
        <f>E21</f>
        <v>Ing. Kateřina Juránková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Ing. Kateřina Juránková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95</v>
      </c>
      <c r="D94" s="141"/>
      <c r="E94" s="141"/>
      <c r="F94" s="141"/>
      <c r="G94" s="141"/>
      <c r="H94" s="141"/>
      <c r="I94" s="141"/>
      <c r="J94" s="142" t="s">
        <v>96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97</v>
      </c>
      <c r="D96" s="33"/>
      <c r="E96" s="33"/>
      <c r="F96" s="33"/>
      <c r="G96" s="33"/>
      <c r="H96" s="33"/>
      <c r="I96" s="33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98</v>
      </c>
    </row>
    <row r="97" spans="1:31" s="9" customFormat="1" ht="24.95" customHeight="1">
      <c r="B97" s="144"/>
      <c r="C97" s="145"/>
      <c r="D97" s="146" t="s">
        <v>99</v>
      </c>
      <c r="E97" s="147"/>
      <c r="F97" s="147"/>
      <c r="G97" s="147"/>
      <c r="H97" s="147"/>
      <c r="I97" s="147"/>
      <c r="J97" s="148">
        <f>J121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557</v>
      </c>
      <c r="E98" s="153"/>
      <c r="F98" s="153"/>
      <c r="G98" s="153"/>
      <c r="H98" s="153"/>
      <c r="I98" s="153"/>
      <c r="J98" s="154">
        <f>J122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105</v>
      </c>
      <c r="E99" s="153"/>
      <c r="F99" s="153"/>
      <c r="G99" s="153"/>
      <c r="H99" s="153"/>
      <c r="I99" s="153"/>
      <c r="J99" s="154">
        <f>J133</f>
        <v>0</v>
      </c>
      <c r="K99" s="151"/>
      <c r="L99" s="155"/>
    </row>
    <row r="100" spans="1:31" s="9" customFormat="1" ht="24.95" customHeight="1">
      <c r="B100" s="144"/>
      <c r="C100" s="145"/>
      <c r="D100" s="146" t="s">
        <v>106</v>
      </c>
      <c r="E100" s="147"/>
      <c r="F100" s="147"/>
      <c r="G100" s="147"/>
      <c r="H100" s="147"/>
      <c r="I100" s="147"/>
      <c r="J100" s="148">
        <f>J142</f>
        <v>0</v>
      </c>
      <c r="K100" s="145"/>
      <c r="L100" s="149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107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64" t="str">
        <f>E7</f>
        <v>Rekonstrukce kotelny BD Jeremenkova 19</v>
      </c>
      <c r="F110" s="265"/>
      <c r="G110" s="265"/>
      <c r="H110" s="265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92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35" t="str">
        <f>E9</f>
        <v>D.1.4.1.2 - Plynová zařízení</v>
      </c>
      <c r="F112" s="266"/>
      <c r="G112" s="266"/>
      <c r="H112" s="266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Šumperk</v>
      </c>
      <c r="G114" s="33"/>
      <c r="H114" s="33"/>
      <c r="I114" s="26" t="s">
        <v>22</v>
      </c>
      <c r="J114" s="63" t="str">
        <f>IF(J12="","",J12)</f>
        <v>10. 3. 2023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25.7" customHeight="1">
      <c r="A116" s="31"/>
      <c r="B116" s="32"/>
      <c r="C116" s="26" t="s">
        <v>24</v>
      </c>
      <c r="D116" s="33"/>
      <c r="E116" s="33"/>
      <c r="F116" s="24" t="str">
        <f>E15</f>
        <v>Město Šumperk</v>
      </c>
      <c r="G116" s="33"/>
      <c r="H116" s="33"/>
      <c r="I116" s="26" t="s">
        <v>30</v>
      </c>
      <c r="J116" s="29" t="str">
        <f>E21</f>
        <v>Ing. Kateřina Juránková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25.7" customHeight="1">
      <c r="A117" s="31"/>
      <c r="B117" s="32"/>
      <c r="C117" s="26" t="s">
        <v>28</v>
      </c>
      <c r="D117" s="33"/>
      <c r="E117" s="33"/>
      <c r="F117" s="24" t="str">
        <f>IF(E18="","",E18)</f>
        <v>Vyplň údaj</v>
      </c>
      <c r="G117" s="33"/>
      <c r="H117" s="33"/>
      <c r="I117" s="26" t="s">
        <v>33</v>
      </c>
      <c r="J117" s="29" t="str">
        <f>E24</f>
        <v>Ing. Kateřina Juránková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56"/>
      <c r="B119" s="157"/>
      <c r="C119" s="158" t="s">
        <v>108</v>
      </c>
      <c r="D119" s="159" t="s">
        <v>60</v>
      </c>
      <c r="E119" s="159" t="s">
        <v>56</v>
      </c>
      <c r="F119" s="159" t="s">
        <v>57</v>
      </c>
      <c r="G119" s="159" t="s">
        <v>109</v>
      </c>
      <c r="H119" s="159" t="s">
        <v>110</v>
      </c>
      <c r="I119" s="159" t="s">
        <v>111</v>
      </c>
      <c r="J119" s="160" t="s">
        <v>96</v>
      </c>
      <c r="K119" s="161" t="s">
        <v>112</v>
      </c>
      <c r="L119" s="162"/>
      <c r="M119" s="72" t="s">
        <v>1</v>
      </c>
      <c r="N119" s="73" t="s">
        <v>39</v>
      </c>
      <c r="O119" s="73" t="s">
        <v>113</v>
      </c>
      <c r="P119" s="73" t="s">
        <v>114</v>
      </c>
      <c r="Q119" s="73" t="s">
        <v>115</v>
      </c>
      <c r="R119" s="73" t="s">
        <v>116</v>
      </c>
      <c r="S119" s="73" t="s">
        <v>117</v>
      </c>
      <c r="T119" s="74" t="s">
        <v>118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pans="1:65" s="2" customFormat="1" ht="22.9" customHeight="1">
      <c r="A120" s="31"/>
      <c r="B120" s="32"/>
      <c r="C120" s="79" t="s">
        <v>119</v>
      </c>
      <c r="D120" s="33"/>
      <c r="E120" s="33"/>
      <c r="F120" s="33"/>
      <c r="G120" s="33"/>
      <c r="H120" s="33"/>
      <c r="I120" s="33"/>
      <c r="J120" s="163">
        <f>BK120</f>
        <v>0</v>
      </c>
      <c r="K120" s="33"/>
      <c r="L120" s="36"/>
      <c r="M120" s="75"/>
      <c r="N120" s="164"/>
      <c r="O120" s="76"/>
      <c r="P120" s="165">
        <f>P121+P142</f>
        <v>0</v>
      </c>
      <c r="Q120" s="76"/>
      <c r="R120" s="165">
        <f>R121+R142</f>
        <v>0.11481668399999999</v>
      </c>
      <c r="S120" s="76"/>
      <c r="T120" s="166">
        <f>T121+T142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74</v>
      </c>
      <c r="AU120" s="14" t="s">
        <v>98</v>
      </c>
      <c r="BK120" s="167">
        <f>BK121+BK142</f>
        <v>0</v>
      </c>
    </row>
    <row r="121" spans="1:65" s="12" customFormat="1" ht="25.9" customHeight="1">
      <c r="B121" s="168"/>
      <c r="C121" s="169"/>
      <c r="D121" s="170" t="s">
        <v>74</v>
      </c>
      <c r="E121" s="171" t="s">
        <v>120</v>
      </c>
      <c r="F121" s="171" t="s">
        <v>121</v>
      </c>
      <c r="G121" s="169"/>
      <c r="H121" s="169"/>
      <c r="I121" s="172"/>
      <c r="J121" s="173">
        <f>BK121</f>
        <v>0</v>
      </c>
      <c r="K121" s="169"/>
      <c r="L121" s="174"/>
      <c r="M121" s="175"/>
      <c r="N121" s="176"/>
      <c r="O121" s="176"/>
      <c r="P121" s="177">
        <f>P122+P133</f>
        <v>0</v>
      </c>
      <c r="Q121" s="176"/>
      <c r="R121" s="177">
        <f>R122+R133</f>
        <v>0.11481668399999999</v>
      </c>
      <c r="S121" s="176"/>
      <c r="T121" s="178">
        <f>T122+T133</f>
        <v>0</v>
      </c>
      <c r="AR121" s="179" t="s">
        <v>122</v>
      </c>
      <c r="AT121" s="180" t="s">
        <v>74</v>
      </c>
      <c r="AU121" s="180" t="s">
        <v>75</v>
      </c>
      <c r="AY121" s="179" t="s">
        <v>123</v>
      </c>
      <c r="BK121" s="181">
        <f>BK122+BK133</f>
        <v>0</v>
      </c>
    </row>
    <row r="122" spans="1:65" s="12" customFormat="1" ht="22.9" customHeight="1">
      <c r="B122" s="168"/>
      <c r="C122" s="169"/>
      <c r="D122" s="170" t="s">
        <v>74</v>
      </c>
      <c r="E122" s="182" t="s">
        <v>558</v>
      </c>
      <c r="F122" s="182" t="s">
        <v>559</v>
      </c>
      <c r="G122" s="169"/>
      <c r="H122" s="169"/>
      <c r="I122" s="172"/>
      <c r="J122" s="183">
        <f>BK122</f>
        <v>0</v>
      </c>
      <c r="K122" s="169"/>
      <c r="L122" s="174"/>
      <c r="M122" s="175"/>
      <c r="N122" s="176"/>
      <c r="O122" s="176"/>
      <c r="P122" s="177">
        <f>SUM(P123:P132)</f>
        <v>0</v>
      </c>
      <c r="Q122" s="176"/>
      <c r="R122" s="177">
        <f>SUM(R123:R132)</f>
        <v>0.11127089999999999</v>
      </c>
      <c r="S122" s="176"/>
      <c r="T122" s="178">
        <f>SUM(T123:T132)</f>
        <v>0</v>
      </c>
      <c r="AR122" s="179" t="s">
        <v>122</v>
      </c>
      <c r="AT122" s="180" t="s">
        <v>74</v>
      </c>
      <c r="AU122" s="180" t="s">
        <v>83</v>
      </c>
      <c r="AY122" s="179" t="s">
        <v>123</v>
      </c>
      <c r="BK122" s="181">
        <f>SUM(BK123:BK132)</f>
        <v>0</v>
      </c>
    </row>
    <row r="123" spans="1:65" s="2" customFormat="1" ht="24.2" customHeight="1">
      <c r="A123" s="31"/>
      <c r="B123" s="32"/>
      <c r="C123" s="184" t="s">
        <v>83</v>
      </c>
      <c r="D123" s="184" t="s">
        <v>126</v>
      </c>
      <c r="E123" s="185" t="s">
        <v>560</v>
      </c>
      <c r="F123" s="186" t="s">
        <v>561</v>
      </c>
      <c r="G123" s="187" t="s">
        <v>129</v>
      </c>
      <c r="H123" s="188">
        <v>8</v>
      </c>
      <c r="I123" s="189"/>
      <c r="J123" s="190">
        <f t="shared" ref="J123:J132" si="0">ROUND(I123*H123,2)</f>
        <v>0</v>
      </c>
      <c r="K123" s="191"/>
      <c r="L123" s="36"/>
      <c r="M123" s="192" t="s">
        <v>1</v>
      </c>
      <c r="N123" s="193" t="s">
        <v>41</v>
      </c>
      <c r="O123" s="68"/>
      <c r="P123" s="194">
        <f t="shared" ref="P123:P132" si="1">O123*H123</f>
        <v>0</v>
      </c>
      <c r="Q123" s="194">
        <v>1.4702199999999999E-3</v>
      </c>
      <c r="R123" s="194">
        <f t="shared" ref="R123:R132" si="2">Q123*H123</f>
        <v>1.176176E-2</v>
      </c>
      <c r="S123" s="194">
        <v>0</v>
      </c>
      <c r="T123" s="195">
        <f t="shared" ref="T123:T132" si="3"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130</v>
      </c>
      <c r="AT123" s="196" t="s">
        <v>126</v>
      </c>
      <c r="AU123" s="196" t="s">
        <v>122</v>
      </c>
      <c r="AY123" s="14" t="s">
        <v>123</v>
      </c>
      <c r="BE123" s="197">
        <f t="shared" ref="BE123:BE132" si="4">IF(N123="základní",J123,0)</f>
        <v>0</v>
      </c>
      <c r="BF123" s="197">
        <f t="shared" ref="BF123:BF132" si="5">IF(N123="snížená",J123,0)</f>
        <v>0</v>
      </c>
      <c r="BG123" s="197">
        <f t="shared" ref="BG123:BG132" si="6">IF(N123="zákl. přenesená",J123,0)</f>
        <v>0</v>
      </c>
      <c r="BH123" s="197">
        <f t="shared" ref="BH123:BH132" si="7">IF(N123="sníž. přenesená",J123,0)</f>
        <v>0</v>
      </c>
      <c r="BI123" s="197">
        <f t="shared" ref="BI123:BI132" si="8">IF(N123="nulová",J123,0)</f>
        <v>0</v>
      </c>
      <c r="BJ123" s="14" t="s">
        <v>122</v>
      </c>
      <c r="BK123" s="197">
        <f t="shared" ref="BK123:BK132" si="9">ROUND(I123*H123,2)</f>
        <v>0</v>
      </c>
      <c r="BL123" s="14" t="s">
        <v>130</v>
      </c>
      <c r="BM123" s="196" t="s">
        <v>562</v>
      </c>
    </row>
    <row r="124" spans="1:65" s="2" customFormat="1" ht="24.2" customHeight="1">
      <c r="A124" s="31"/>
      <c r="B124" s="32"/>
      <c r="C124" s="184" t="s">
        <v>563</v>
      </c>
      <c r="D124" s="184" t="s">
        <v>126</v>
      </c>
      <c r="E124" s="185" t="s">
        <v>564</v>
      </c>
      <c r="F124" s="186" t="s">
        <v>565</v>
      </c>
      <c r="G124" s="187" t="s">
        <v>129</v>
      </c>
      <c r="H124" s="188">
        <v>3</v>
      </c>
      <c r="I124" s="189"/>
      <c r="J124" s="190">
        <f t="shared" si="0"/>
        <v>0</v>
      </c>
      <c r="K124" s="191"/>
      <c r="L124" s="36"/>
      <c r="M124" s="192" t="s">
        <v>1</v>
      </c>
      <c r="N124" s="193" t="s">
        <v>41</v>
      </c>
      <c r="O124" s="68"/>
      <c r="P124" s="194">
        <f t="shared" si="1"/>
        <v>0</v>
      </c>
      <c r="Q124" s="194">
        <v>1.8500000000000001E-3</v>
      </c>
      <c r="R124" s="194">
        <f t="shared" si="2"/>
        <v>5.5500000000000002E-3</v>
      </c>
      <c r="S124" s="194">
        <v>0</v>
      </c>
      <c r="T124" s="19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130</v>
      </c>
      <c r="AT124" s="196" t="s">
        <v>126</v>
      </c>
      <c r="AU124" s="196" t="s">
        <v>122</v>
      </c>
      <c r="AY124" s="14" t="s">
        <v>123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122</v>
      </c>
      <c r="BK124" s="197">
        <f t="shared" si="9"/>
        <v>0</v>
      </c>
      <c r="BL124" s="14" t="s">
        <v>130</v>
      </c>
      <c r="BM124" s="196" t="s">
        <v>566</v>
      </c>
    </row>
    <row r="125" spans="1:65" s="2" customFormat="1" ht="24.2" customHeight="1">
      <c r="A125" s="31"/>
      <c r="B125" s="32"/>
      <c r="C125" s="184" t="s">
        <v>233</v>
      </c>
      <c r="D125" s="184" t="s">
        <v>126</v>
      </c>
      <c r="E125" s="185" t="s">
        <v>567</v>
      </c>
      <c r="F125" s="186" t="s">
        <v>568</v>
      </c>
      <c r="G125" s="187" t="s">
        <v>129</v>
      </c>
      <c r="H125" s="188">
        <v>9</v>
      </c>
      <c r="I125" s="189"/>
      <c r="J125" s="190">
        <f t="shared" si="0"/>
        <v>0</v>
      </c>
      <c r="K125" s="191"/>
      <c r="L125" s="36"/>
      <c r="M125" s="192" t="s">
        <v>1</v>
      </c>
      <c r="N125" s="193" t="s">
        <v>41</v>
      </c>
      <c r="O125" s="68"/>
      <c r="P125" s="194">
        <f t="shared" si="1"/>
        <v>0</v>
      </c>
      <c r="Q125" s="194">
        <v>3.96E-3</v>
      </c>
      <c r="R125" s="194">
        <f t="shared" si="2"/>
        <v>3.5639999999999998E-2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130</v>
      </c>
      <c r="AT125" s="196" t="s">
        <v>126</v>
      </c>
      <c r="AU125" s="196" t="s">
        <v>122</v>
      </c>
      <c r="AY125" s="14" t="s">
        <v>123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122</v>
      </c>
      <c r="BK125" s="197">
        <f t="shared" si="9"/>
        <v>0</v>
      </c>
      <c r="BL125" s="14" t="s">
        <v>130</v>
      </c>
      <c r="BM125" s="196" t="s">
        <v>569</v>
      </c>
    </row>
    <row r="126" spans="1:65" s="2" customFormat="1" ht="24.2" customHeight="1">
      <c r="A126" s="31"/>
      <c r="B126" s="32"/>
      <c r="C126" s="184" t="s">
        <v>229</v>
      </c>
      <c r="D126" s="184" t="s">
        <v>126</v>
      </c>
      <c r="E126" s="185" t="s">
        <v>570</v>
      </c>
      <c r="F126" s="186" t="s">
        <v>571</v>
      </c>
      <c r="G126" s="187" t="s">
        <v>129</v>
      </c>
      <c r="H126" s="188">
        <v>8</v>
      </c>
      <c r="I126" s="189"/>
      <c r="J126" s="190">
        <f t="shared" si="0"/>
        <v>0</v>
      </c>
      <c r="K126" s="191"/>
      <c r="L126" s="36"/>
      <c r="M126" s="192" t="s">
        <v>1</v>
      </c>
      <c r="N126" s="193" t="s">
        <v>41</v>
      </c>
      <c r="O126" s="68"/>
      <c r="P126" s="194">
        <f t="shared" si="1"/>
        <v>0</v>
      </c>
      <c r="Q126" s="194">
        <v>6.7999999999999996E-3</v>
      </c>
      <c r="R126" s="194">
        <f t="shared" si="2"/>
        <v>5.4399999999999997E-2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130</v>
      </c>
      <c r="AT126" s="196" t="s">
        <v>126</v>
      </c>
      <c r="AU126" s="196" t="s">
        <v>122</v>
      </c>
      <c r="AY126" s="14" t="s">
        <v>123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122</v>
      </c>
      <c r="BK126" s="197">
        <f t="shared" si="9"/>
        <v>0</v>
      </c>
      <c r="BL126" s="14" t="s">
        <v>130</v>
      </c>
      <c r="BM126" s="196" t="s">
        <v>572</v>
      </c>
    </row>
    <row r="127" spans="1:65" s="2" customFormat="1" ht="21.75" customHeight="1">
      <c r="A127" s="31"/>
      <c r="B127" s="32"/>
      <c r="C127" s="184" t="s">
        <v>149</v>
      </c>
      <c r="D127" s="184" t="s">
        <v>126</v>
      </c>
      <c r="E127" s="185" t="s">
        <v>573</v>
      </c>
      <c r="F127" s="186" t="s">
        <v>574</v>
      </c>
      <c r="G127" s="187" t="s">
        <v>249</v>
      </c>
      <c r="H127" s="188">
        <v>2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41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130</v>
      </c>
      <c r="AT127" s="196" t="s">
        <v>126</v>
      </c>
      <c r="AU127" s="196" t="s">
        <v>122</v>
      </c>
      <c r="AY127" s="14" t="s">
        <v>123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122</v>
      </c>
      <c r="BK127" s="197">
        <f t="shared" si="9"/>
        <v>0</v>
      </c>
      <c r="BL127" s="14" t="s">
        <v>130</v>
      </c>
      <c r="BM127" s="196" t="s">
        <v>575</v>
      </c>
    </row>
    <row r="128" spans="1:65" s="2" customFormat="1" ht="21.75" customHeight="1">
      <c r="A128" s="31"/>
      <c r="B128" s="32"/>
      <c r="C128" s="184" t="s">
        <v>159</v>
      </c>
      <c r="D128" s="184" t="s">
        <v>126</v>
      </c>
      <c r="E128" s="185" t="s">
        <v>576</v>
      </c>
      <c r="F128" s="186" t="s">
        <v>577</v>
      </c>
      <c r="G128" s="187" t="s">
        <v>249</v>
      </c>
      <c r="H128" s="188">
        <v>2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41</v>
      </c>
      <c r="O128" s="68"/>
      <c r="P128" s="194">
        <f t="shared" si="1"/>
        <v>0</v>
      </c>
      <c r="Q128" s="194">
        <v>1.7956999999999999E-4</v>
      </c>
      <c r="R128" s="194">
        <f t="shared" si="2"/>
        <v>3.5913999999999998E-4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130</v>
      </c>
      <c r="AT128" s="196" t="s">
        <v>126</v>
      </c>
      <c r="AU128" s="196" t="s">
        <v>122</v>
      </c>
      <c r="AY128" s="14" t="s">
        <v>123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122</v>
      </c>
      <c r="BK128" s="197">
        <f t="shared" si="9"/>
        <v>0</v>
      </c>
      <c r="BL128" s="14" t="s">
        <v>130</v>
      </c>
      <c r="BM128" s="196" t="s">
        <v>578</v>
      </c>
    </row>
    <row r="129" spans="1:65" s="2" customFormat="1" ht="24.2" customHeight="1">
      <c r="A129" s="31"/>
      <c r="B129" s="32"/>
      <c r="C129" s="184" t="s">
        <v>164</v>
      </c>
      <c r="D129" s="184" t="s">
        <v>126</v>
      </c>
      <c r="E129" s="185" t="s">
        <v>579</v>
      </c>
      <c r="F129" s="186" t="s">
        <v>580</v>
      </c>
      <c r="G129" s="187" t="s">
        <v>249</v>
      </c>
      <c r="H129" s="188">
        <v>4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41</v>
      </c>
      <c r="O129" s="68"/>
      <c r="P129" s="194">
        <f t="shared" si="1"/>
        <v>0</v>
      </c>
      <c r="Q129" s="194">
        <v>2.4000000000000001E-4</v>
      </c>
      <c r="R129" s="194">
        <f t="shared" si="2"/>
        <v>9.6000000000000002E-4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130</v>
      </c>
      <c r="AT129" s="196" t="s">
        <v>126</v>
      </c>
      <c r="AU129" s="196" t="s">
        <v>122</v>
      </c>
      <c r="AY129" s="14" t="s">
        <v>123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122</v>
      </c>
      <c r="BK129" s="197">
        <f t="shared" si="9"/>
        <v>0</v>
      </c>
      <c r="BL129" s="14" t="s">
        <v>130</v>
      </c>
      <c r="BM129" s="196" t="s">
        <v>581</v>
      </c>
    </row>
    <row r="130" spans="1:65" s="2" customFormat="1" ht="24.2" customHeight="1">
      <c r="A130" s="31"/>
      <c r="B130" s="32"/>
      <c r="C130" s="184" t="s">
        <v>139</v>
      </c>
      <c r="D130" s="184" t="s">
        <v>126</v>
      </c>
      <c r="E130" s="185" t="s">
        <v>582</v>
      </c>
      <c r="F130" s="186" t="s">
        <v>583</v>
      </c>
      <c r="G130" s="187" t="s">
        <v>249</v>
      </c>
      <c r="H130" s="188">
        <v>2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41</v>
      </c>
      <c r="O130" s="68"/>
      <c r="P130" s="194">
        <f t="shared" si="1"/>
        <v>0</v>
      </c>
      <c r="Q130" s="194">
        <v>1.2999999999999999E-3</v>
      </c>
      <c r="R130" s="194">
        <f t="shared" si="2"/>
        <v>2.5999999999999999E-3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130</v>
      </c>
      <c r="AT130" s="196" t="s">
        <v>126</v>
      </c>
      <c r="AU130" s="196" t="s">
        <v>122</v>
      </c>
      <c r="AY130" s="14" t="s">
        <v>123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122</v>
      </c>
      <c r="BK130" s="197">
        <f t="shared" si="9"/>
        <v>0</v>
      </c>
      <c r="BL130" s="14" t="s">
        <v>130</v>
      </c>
      <c r="BM130" s="196" t="s">
        <v>584</v>
      </c>
    </row>
    <row r="131" spans="1:65" s="2" customFormat="1" ht="37.9" customHeight="1">
      <c r="A131" s="31"/>
      <c r="B131" s="32"/>
      <c r="C131" s="198" t="s">
        <v>585</v>
      </c>
      <c r="D131" s="198" t="s">
        <v>136</v>
      </c>
      <c r="E131" s="199" t="s">
        <v>586</v>
      </c>
      <c r="F131" s="200" t="s">
        <v>587</v>
      </c>
      <c r="G131" s="201" t="s">
        <v>195</v>
      </c>
      <c r="H131" s="202">
        <v>2</v>
      </c>
      <c r="I131" s="203"/>
      <c r="J131" s="204">
        <f t="shared" si="0"/>
        <v>0</v>
      </c>
      <c r="K131" s="205"/>
      <c r="L131" s="206"/>
      <c r="M131" s="207" t="s">
        <v>1</v>
      </c>
      <c r="N131" s="208" t="s">
        <v>41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139</v>
      </c>
      <c r="AT131" s="196" t="s">
        <v>136</v>
      </c>
      <c r="AU131" s="196" t="s">
        <v>122</v>
      </c>
      <c r="AY131" s="14" t="s">
        <v>123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122</v>
      </c>
      <c r="BK131" s="197">
        <f t="shared" si="9"/>
        <v>0</v>
      </c>
      <c r="BL131" s="14" t="s">
        <v>130</v>
      </c>
      <c r="BM131" s="196" t="s">
        <v>588</v>
      </c>
    </row>
    <row r="132" spans="1:65" s="2" customFormat="1" ht="24.2" customHeight="1">
      <c r="A132" s="31"/>
      <c r="B132" s="32"/>
      <c r="C132" s="184" t="s">
        <v>240</v>
      </c>
      <c r="D132" s="184" t="s">
        <v>126</v>
      </c>
      <c r="E132" s="185" t="s">
        <v>589</v>
      </c>
      <c r="F132" s="186" t="s">
        <v>590</v>
      </c>
      <c r="G132" s="187" t="s">
        <v>335</v>
      </c>
      <c r="H132" s="188">
        <v>0.111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41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130</v>
      </c>
      <c r="AT132" s="196" t="s">
        <v>126</v>
      </c>
      <c r="AU132" s="196" t="s">
        <v>122</v>
      </c>
      <c r="AY132" s="14" t="s">
        <v>123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122</v>
      </c>
      <c r="BK132" s="197">
        <f t="shared" si="9"/>
        <v>0</v>
      </c>
      <c r="BL132" s="14" t="s">
        <v>130</v>
      </c>
      <c r="BM132" s="196" t="s">
        <v>591</v>
      </c>
    </row>
    <row r="133" spans="1:65" s="12" customFormat="1" ht="22.9" customHeight="1">
      <c r="B133" s="168"/>
      <c r="C133" s="169"/>
      <c r="D133" s="170" t="s">
        <v>74</v>
      </c>
      <c r="E133" s="182" t="s">
        <v>473</v>
      </c>
      <c r="F133" s="182" t="s">
        <v>474</v>
      </c>
      <c r="G133" s="169"/>
      <c r="H133" s="169"/>
      <c r="I133" s="172"/>
      <c r="J133" s="183">
        <f>BK133</f>
        <v>0</v>
      </c>
      <c r="K133" s="169"/>
      <c r="L133" s="174"/>
      <c r="M133" s="175"/>
      <c r="N133" s="176"/>
      <c r="O133" s="176"/>
      <c r="P133" s="177">
        <f>SUM(P134:P141)</f>
        <v>0</v>
      </c>
      <c r="Q133" s="176"/>
      <c r="R133" s="177">
        <f>SUM(R134:R141)</f>
        <v>3.5457840000000002E-3</v>
      </c>
      <c r="S133" s="176"/>
      <c r="T133" s="178">
        <f>SUM(T134:T141)</f>
        <v>0</v>
      </c>
      <c r="AR133" s="179" t="s">
        <v>122</v>
      </c>
      <c r="AT133" s="180" t="s">
        <v>74</v>
      </c>
      <c r="AU133" s="180" t="s">
        <v>83</v>
      </c>
      <c r="AY133" s="179" t="s">
        <v>123</v>
      </c>
      <c r="BK133" s="181">
        <f>SUM(BK134:BK141)</f>
        <v>0</v>
      </c>
    </row>
    <row r="134" spans="1:65" s="2" customFormat="1" ht="24.2" customHeight="1">
      <c r="A134" s="31"/>
      <c r="B134" s="32"/>
      <c r="C134" s="184" t="s">
        <v>592</v>
      </c>
      <c r="D134" s="184" t="s">
        <v>126</v>
      </c>
      <c r="E134" s="185" t="s">
        <v>476</v>
      </c>
      <c r="F134" s="186" t="s">
        <v>477</v>
      </c>
      <c r="G134" s="187" t="s">
        <v>129</v>
      </c>
      <c r="H134" s="188">
        <v>20</v>
      </c>
      <c r="I134" s="189"/>
      <c r="J134" s="190">
        <f t="shared" ref="J134:J141" si="10">ROUND(I134*H134,2)</f>
        <v>0</v>
      </c>
      <c r="K134" s="191"/>
      <c r="L134" s="36"/>
      <c r="M134" s="192" t="s">
        <v>1</v>
      </c>
      <c r="N134" s="193" t="s">
        <v>41</v>
      </c>
      <c r="O134" s="68"/>
      <c r="P134" s="194">
        <f t="shared" ref="P134:P141" si="11">O134*H134</f>
        <v>0</v>
      </c>
      <c r="Q134" s="194">
        <v>1.8640000000000001E-5</v>
      </c>
      <c r="R134" s="194">
        <f t="shared" ref="R134:R141" si="12">Q134*H134</f>
        <v>3.7280000000000001E-4</v>
      </c>
      <c r="S134" s="194">
        <v>0</v>
      </c>
      <c r="T134" s="195">
        <f t="shared" ref="T134:T141" si="13"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130</v>
      </c>
      <c r="AT134" s="196" t="s">
        <v>126</v>
      </c>
      <c r="AU134" s="196" t="s">
        <v>122</v>
      </c>
      <c r="AY134" s="14" t="s">
        <v>123</v>
      </c>
      <c r="BE134" s="197">
        <f t="shared" ref="BE134:BE141" si="14">IF(N134="základní",J134,0)</f>
        <v>0</v>
      </c>
      <c r="BF134" s="197">
        <f t="shared" ref="BF134:BF141" si="15">IF(N134="snížená",J134,0)</f>
        <v>0</v>
      </c>
      <c r="BG134" s="197">
        <f t="shared" ref="BG134:BG141" si="16">IF(N134="zákl. přenesená",J134,0)</f>
        <v>0</v>
      </c>
      <c r="BH134" s="197">
        <f t="shared" ref="BH134:BH141" si="17">IF(N134="sníž. přenesená",J134,0)</f>
        <v>0</v>
      </c>
      <c r="BI134" s="197">
        <f t="shared" ref="BI134:BI141" si="18">IF(N134="nulová",J134,0)</f>
        <v>0</v>
      </c>
      <c r="BJ134" s="14" t="s">
        <v>122</v>
      </c>
      <c r="BK134" s="197">
        <f t="shared" ref="BK134:BK141" si="19">ROUND(I134*H134,2)</f>
        <v>0</v>
      </c>
      <c r="BL134" s="14" t="s">
        <v>130</v>
      </c>
      <c r="BM134" s="196" t="s">
        <v>593</v>
      </c>
    </row>
    <row r="135" spans="1:65" s="2" customFormat="1" ht="24.2" customHeight="1">
      <c r="A135" s="31"/>
      <c r="B135" s="32"/>
      <c r="C135" s="184" t="s">
        <v>594</v>
      </c>
      <c r="D135" s="184" t="s">
        <v>126</v>
      </c>
      <c r="E135" s="185" t="s">
        <v>480</v>
      </c>
      <c r="F135" s="186" t="s">
        <v>481</v>
      </c>
      <c r="G135" s="187" t="s">
        <v>129</v>
      </c>
      <c r="H135" s="188">
        <v>8</v>
      </c>
      <c r="I135" s="189"/>
      <c r="J135" s="190">
        <f t="shared" si="10"/>
        <v>0</v>
      </c>
      <c r="K135" s="191"/>
      <c r="L135" s="36"/>
      <c r="M135" s="192" t="s">
        <v>1</v>
      </c>
      <c r="N135" s="193" t="s">
        <v>41</v>
      </c>
      <c r="O135" s="68"/>
      <c r="P135" s="194">
        <f t="shared" si="11"/>
        <v>0</v>
      </c>
      <c r="Q135" s="194">
        <v>2.6489999999999999E-5</v>
      </c>
      <c r="R135" s="194">
        <f t="shared" si="12"/>
        <v>2.1191999999999999E-4</v>
      </c>
      <c r="S135" s="194">
        <v>0</v>
      </c>
      <c r="T135" s="195">
        <f t="shared" si="1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130</v>
      </c>
      <c r="AT135" s="196" t="s">
        <v>126</v>
      </c>
      <c r="AU135" s="196" t="s">
        <v>122</v>
      </c>
      <c r="AY135" s="14" t="s">
        <v>123</v>
      </c>
      <c r="BE135" s="197">
        <f t="shared" si="14"/>
        <v>0</v>
      </c>
      <c r="BF135" s="197">
        <f t="shared" si="15"/>
        <v>0</v>
      </c>
      <c r="BG135" s="197">
        <f t="shared" si="16"/>
        <v>0</v>
      </c>
      <c r="BH135" s="197">
        <f t="shared" si="17"/>
        <v>0</v>
      </c>
      <c r="BI135" s="197">
        <f t="shared" si="18"/>
        <v>0</v>
      </c>
      <c r="BJ135" s="14" t="s">
        <v>122</v>
      </c>
      <c r="BK135" s="197">
        <f t="shared" si="19"/>
        <v>0</v>
      </c>
      <c r="BL135" s="14" t="s">
        <v>130</v>
      </c>
      <c r="BM135" s="196" t="s">
        <v>595</v>
      </c>
    </row>
    <row r="136" spans="1:65" s="2" customFormat="1" ht="24.2" customHeight="1">
      <c r="A136" s="31"/>
      <c r="B136" s="32"/>
      <c r="C136" s="184" t="s">
        <v>596</v>
      </c>
      <c r="D136" s="184" t="s">
        <v>126</v>
      </c>
      <c r="E136" s="185" t="s">
        <v>484</v>
      </c>
      <c r="F136" s="186" t="s">
        <v>485</v>
      </c>
      <c r="G136" s="187" t="s">
        <v>129</v>
      </c>
      <c r="H136" s="188">
        <v>20</v>
      </c>
      <c r="I136" s="189"/>
      <c r="J136" s="190">
        <f t="shared" si="10"/>
        <v>0</v>
      </c>
      <c r="K136" s="191"/>
      <c r="L136" s="36"/>
      <c r="M136" s="192" t="s">
        <v>1</v>
      </c>
      <c r="N136" s="193" t="s">
        <v>41</v>
      </c>
      <c r="O136" s="68"/>
      <c r="P136" s="194">
        <f t="shared" si="11"/>
        <v>0</v>
      </c>
      <c r="Q136" s="194">
        <v>2.4382000000000001E-5</v>
      </c>
      <c r="R136" s="194">
        <f t="shared" si="12"/>
        <v>4.8764000000000001E-4</v>
      </c>
      <c r="S136" s="194">
        <v>0</v>
      </c>
      <c r="T136" s="195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130</v>
      </c>
      <c r="AT136" s="196" t="s">
        <v>126</v>
      </c>
      <c r="AU136" s="196" t="s">
        <v>122</v>
      </c>
      <c r="AY136" s="14" t="s">
        <v>123</v>
      </c>
      <c r="BE136" s="197">
        <f t="shared" si="14"/>
        <v>0</v>
      </c>
      <c r="BF136" s="197">
        <f t="shared" si="15"/>
        <v>0</v>
      </c>
      <c r="BG136" s="197">
        <f t="shared" si="16"/>
        <v>0</v>
      </c>
      <c r="BH136" s="197">
        <f t="shared" si="17"/>
        <v>0</v>
      </c>
      <c r="BI136" s="197">
        <f t="shared" si="18"/>
        <v>0</v>
      </c>
      <c r="BJ136" s="14" t="s">
        <v>122</v>
      </c>
      <c r="BK136" s="197">
        <f t="shared" si="19"/>
        <v>0</v>
      </c>
      <c r="BL136" s="14" t="s">
        <v>130</v>
      </c>
      <c r="BM136" s="196" t="s">
        <v>597</v>
      </c>
    </row>
    <row r="137" spans="1:65" s="2" customFormat="1" ht="24.2" customHeight="1">
      <c r="A137" s="31"/>
      <c r="B137" s="32"/>
      <c r="C137" s="184" t="s">
        <v>8</v>
      </c>
      <c r="D137" s="184" t="s">
        <v>126</v>
      </c>
      <c r="E137" s="185" t="s">
        <v>488</v>
      </c>
      <c r="F137" s="186" t="s">
        <v>489</v>
      </c>
      <c r="G137" s="187" t="s">
        <v>129</v>
      </c>
      <c r="H137" s="188">
        <v>8</v>
      </c>
      <c r="I137" s="189"/>
      <c r="J137" s="190">
        <f t="shared" si="10"/>
        <v>0</v>
      </c>
      <c r="K137" s="191"/>
      <c r="L137" s="36"/>
      <c r="M137" s="192" t="s">
        <v>1</v>
      </c>
      <c r="N137" s="193" t="s">
        <v>41</v>
      </c>
      <c r="O137" s="68"/>
      <c r="P137" s="194">
        <f t="shared" si="11"/>
        <v>0</v>
      </c>
      <c r="Q137" s="194">
        <v>4.6628000000000001E-5</v>
      </c>
      <c r="R137" s="194">
        <f t="shared" si="12"/>
        <v>3.7302400000000001E-4</v>
      </c>
      <c r="S137" s="194">
        <v>0</v>
      </c>
      <c r="T137" s="195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130</v>
      </c>
      <c r="AT137" s="196" t="s">
        <v>126</v>
      </c>
      <c r="AU137" s="196" t="s">
        <v>122</v>
      </c>
      <c r="AY137" s="14" t="s">
        <v>123</v>
      </c>
      <c r="BE137" s="197">
        <f t="shared" si="14"/>
        <v>0</v>
      </c>
      <c r="BF137" s="197">
        <f t="shared" si="15"/>
        <v>0</v>
      </c>
      <c r="BG137" s="197">
        <f t="shared" si="16"/>
        <v>0</v>
      </c>
      <c r="BH137" s="197">
        <f t="shared" si="17"/>
        <v>0</v>
      </c>
      <c r="BI137" s="197">
        <f t="shared" si="18"/>
        <v>0</v>
      </c>
      <c r="BJ137" s="14" t="s">
        <v>122</v>
      </c>
      <c r="BK137" s="197">
        <f t="shared" si="19"/>
        <v>0</v>
      </c>
      <c r="BL137" s="14" t="s">
        <v>130</v>
      </c>
      <c r="BM137" s="196" t="s">
        <v>598</v>
      </c>
    </row>
    <row r="138" spans="1:65" s="2" customFormat="1" ht="24.2" customHeight="1">
      <c r="A138" s="31"/>
      <c r="B138" s="32"/>
      <c r="C138" s="184" t="s">
        <v>176</v>
      </c>
      <c r="D138" s="184" t="s">
        <v>126</v>
      </c>
      <c r="E138" s="185" t="s">
        <v>492</v>
      </c>
      <c r="F138" s="186" t="s">
        <v>493</v>
      </c>
      <c r="G138" s="187" t="s">
        <v>129</v>
      </c>
      <c r="H138" s="188">
        <v>20</v>
      </c>
      <c r="I138" s="189"/>
      <c r="J138" s="190">
        <f t="shared" si="10"/>
        <v>0</v>
      </c>
      <c r="K138" s="191"/>
      <c r="L138" s="36"/>
      <c r="M138" s="192" t="s">
        <v>1</v>
      </c>
      <c r="N138" s="193" t="s">
        <v>41</v>
      </c>
      <c r="O138" s="68"/>
      <c r="P138" s="194">
        <f t="shared" si="11"/>
        <v>0</v>
      </c>
      <c r="Q138" s="194">
        <v>2.2120000000000002E-5</v>
      </c>
      <c r="R138" s="194">
        <f t="shared" si="12"/>
        <v>4.4240000000000002E-4</v>
      </c>
      <c r="S138" s="194">
        <v>0</v>
      </c>
      <c r="T138" s="195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130</v>
      </c>
      <c r="AT138" s="196" t="s">
        <v>126</v>
      </c>
      <c r="AU138" s="196" t="s">
        <v>122</v>
      </c>
      <c r="AY138" s="14" t="s">
        <v>123</v>
      </c>
      <c r="BE138" s="197">
        <f t="shared" si="14"/>
        <v>0</v>
      </c>
      <c r="BF138" s="197">
        <f t="shared" si="15"/>
        <v>0</v>
      </c>
      <c r="BG138" s="197">
        <f t="shared" si="16"/>
        <v>0</v>
      </c>
      <c r="BH138" s="197">
        <f t="shared" si="17"/>
        <v>0</v>
      </c>
      <c r="BI138" s="197">
        <f t="shared" si="18"/>
        <v>0</v>
      </c>
      <c r="BJ138" s="14" t="s">
        <v>122</v>
      </c>
      <c r="BK138" s="197">
        <f t="shared" si="19"/>
        <v>0</v>
      </c>
      <c r="BL138" s="14" t="s">
        <v>130</v>
      </c>
      <c r="BM138" s="196" t="s">
        <v>599</v>
      </c>
    </row>
    <row r="139" spans="1:65" s="2" customFormat="1" ht="24.2" customHeight="1">
      <c r="A139" s="31"/>
      <c r="B139" s="32"/>
      <c r="C139" s="184" t="s">
        <v>184</v>
      </c>
      <c r="D139" s="184" t="s">
        <v>126</v>
      </c>
      <c r="E139" s="185" t="s">
        <v>496</v>
      </c>
      <c r="F139" s="186" t="s">
        <v>497</v>
      </c>
      <c r="G139" s="187" t="s">
        <v>129</v>
      </c>
      <c r="H139" s="188">
        <v>8</v>
      </c>
      <c r="I139" s="189"/>
      <c r="J139" s="190">
        <f t="shared" si="10"/>
        <v>0</v>
      </c>
      <c r="K139" s="191"/>
      <c r="L139" s="36"/>
      <c r="M139" s="192" t="s">
        <v>1</v>
      </c>
      <c r="N139" s="193" t="s">
        <v>41</v>
      </c>
      <c r="O139" s="68"/>
      <c r="P139" s="194">
        <f t="shared" si="11"/>
        <v>0</v>
      </c>
      <c r="Q139" s="194">
        <v>4.2500000000000003E-5</v>
      </c>
      <c r="R139" s="194">
        <f t="shared" si="12"/>
        <v>3.4000000000000002E-4</v>
      </c>
      <c r="S139" s="194">
        <v>0</v>
      </c>
      <c r="T139" s="195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130</v>
      </c>
      <c r="AT139" s="196" t="s">
        <v>126</v>
      </c>
      <c r="AU139" s="196" t="s">
        <v>122</v>
      </c>
      <c r="AY139" s="14" t="s">
        <v>123</v>
      </c>
      <c r="BE139" s="197">
        <f t="shared" si="14"/>
        <v>0</v>
      </c>
      <c r="BF139" s="197">
        <f t="shared" si="15"/>
        <v>0</v>
      </c>
      <c r="BG139" s="197">
        <f t="shared" si="16"/>
        <v>0</v>
      </c>
      <c r="BH139" s="197">
        <f t="shared" si="17"/>
        <v>0</v>
      </c>
      <c r="BI139" s="197">
        <f t="shared" si="18"/>
        <v>0</v>
      </c>
      <c r="BJ139" s="14" t="s">
        <v>122</v>
      </c>
      <c r="BK139" s="197">
        <f t="shared" si="19"/>
        <v>0</v>
      </c>
      <c r="BL139" s="14" t="s">
        <v>130</v>
      </c>
      <c r="BM139" s="196" t="s">
        <v>600</v>
      </c>
    </row>
    <row r="140" spans="1:65" s="2" customFormat="1" ht="24.2" customHeight="1">
      <c r="A140" s="31"/>
      <c r="B140" s="32"/>
      <c r="C140" s="184" t="s">
        <v>192</v>
      </c>
      <c r="D140" s="184" t="s">
        <v>126</v>
      </c>
      <c r="E140" s="185" t="s">
        <v>500</v>
      </c>
      <c r="F140" s="186" t="s">
        <v>501</v>
      </c>
      <c r="G140" s="187" t="s">
        <v>129</v>
      </c>
      <c r="H140" s="188">
        <v>20</v>
      </c>
      <c r="I140" s="189"/>
      <c r="J140" s="190">
        <f t="shared" si="10"/>
        <v>0</v>
      </c>
      <c r="K140" s="191"/>
      <c r="L140" s="36"/>
      <c r="M140" s="192" t="s">
        <v>1</v>
      </c>
      <c r="N140" s="193" t="s">
        <v>41</v>
      </c>
      <c r="O140" s="68"/>
      <c r="P140" s="194">
        <f t="shared" si="11"/>
        <v>0</v>
      </c>
      <c r="Q140" s="194">
        <v>3.1940000000000003E-5</v>
      </c>
      <c r="R140" s="194">
        <f t="shared" si="12"/>
        <v>6.3880000000000002E-4</v>
      </c>
      <c r="S140" s="194">
        <v>0</v>
      </c>
      <c r="T140" s="195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130</v>
      </c>
      <c r="AT140" s="196" t="s">
        <v>126</v>
      </c>
      <c r="AU140" s="196" t="s">
        <v>122</v>
      </c>
      <c r="AY140" s="14" t="s">
        <v>123</v>
      </c>
      <c r="BE140" s="197">
        <f t="shared" si="14"/>
        <v>0</v>
      </c>
      <c r="BF140" s="197">
        <f t="shared" si="15"/>
        <v>0</v>
      </c>
      <c r="BG140" s="197">
        <f t="shared" si="16"/>
        <v>0</v>
      </c>
      <c r="BH140" s="197">
        <f t="shared" si="17"/>
        <v>0</v>
      </c>
      <c r="BI140" s="197">
        <f t="shared" si="18"/>
        <v>0</v>
      </c>
      <c r="BJ140" s="14" t="s">
        <v>122</v>
      </c>
      <c r="BK140" s="197">
        <f t="shared" si="19"/>
        <v>0</v>
      </c>
      <c r="BL140" s="14" t="s">
        <v>130</v>
      </c>
      <c r="BM140" s="196" t="s">
        <v>601</v>
      </c>
    </row>
    <row r="141" spans="1:65" s="2" customFormat="1" ht="24.2" customHeight="1">
      <c r="A141" s="31"/>
      <c r="B141" s="32"/>
      <c r="C141" s="184" t="s">
        <v>7</v>
      </c>
      <c r="D141" s="184" t="s">
        <v>126</v>
      </c>
      <c r="E141" s="185" t="s">
        <v>504</v>
      </c>
      <c r="F141" s="186" t="s">
        <v>505</v>
      </c>
      <c r="G141" s="187" t="s">
        <v>129</v>
      </c>
      <c r="H141" s="188">
        <v>8</v>
      </c>
      <c r="I141" s="189"/>
      <c r="J141" s="190">
        <f t="shared" si="10"/>
        <v>0</v>
      </c>
      <c r="K141" s="191"/>
      <c r="L141" s="36"/>
      <c r="M141" s="192" t="s">
        <v>1</v>
      </c>
      <c r="N141" s="193" t="s">
        <v>41</v>
      </c>
      <c r="O141" s="68"/>
      <c r="P141" s="194">
        <f t="shared" si="11"/>
        <v>0</v>
      </c>
      <c r="Q141" s="194">
        <v>8.4900000000000004E-5</v>
      </c>
      <c r="R141" s="194">
        <f t="shared" si="12"/>
        <v>6.7920000000000003E-4</v>
      </c>
      <c r="S141" s="194">
        <v>0</v>
      </c>
      <c r="T141" s="195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130</v>
      </c>
      <c r="AT141" s="196" t="s">
        <v>126</v>
      </c>
      <c r="AU141" s="196" t="s">
        <v>122</v>
      </c>
      <c r="AY141" s="14" t="s">
        <v>123</v>
      </c>
      <c r="BE141" s="197">
        <f t="shared" si="14"/>
        <v>0</v>
      </c>
      <c r="BF141" s="197">
        <f t="shared" si="15"/>
        <v>0</v>
      </c>
      <c r="BG141" s="197">
        <f t="shared" si="16"/>
        <v>0</v>
      </c>
      <c r="BH141" s="197">
        <f t="shared" si="17"/>
        <v>0</v>
      </c>
      <c r="BI141" s="197">
        <f t="shared" si="18"/>
        <v>0</v>
      </c>
      <c r="BJ141" s="14" t="s">
        <v>122</v>
      </c>
      <c r="BK141" s="197">
        <f t="shared" si="19"/>
        <v>0</v>
      </c>
      <c r="BL141" s="14" t="s">
        <v>130</v>
      </c>
      <c r="BM141" s="196" t="s">
        <v>602</v>
      </c>
    </row>
    <row r="142" spans="1:65" s="12" customFormat="1" ht="25.9" customHeight="1">
      <c r="B142" s="168"/>
      <c r="C142" s="169"/>
      <c r="D142" s="170" t="s">
        <v>74</v>
      </c>
      <c r="E142" s="171" t="s">
        <v>524</v>
      </c>
      <c r="F142" s="171" t="s">
        <v>525</v>
      </c>
      <c r="G142" s="169"/>
      <c r="H142" s="169"/>
      <c r="I142" s="172"/>
      <c r="J142" s="173">
        <f>BK142</f>
        <v>0</v>
      </c>
      <c r="K142" s="169"/>
      <c r="L142" s="174"/>
      <c r="M142" s="175"/>
      <c r="N142" s="176"/>
      <c r="O142" s="176"/>
      <c r="P142" s="177">
        <f>SUM(P143:P146)</f>
        <v>0</v>
      </c>
      <c r="Q142" s="176"/>
      <c r="R142" s="177">
        <f>SUM(R143:R146)</f>
        <v>0</v>
      </c>
      <c r="S142" s="176"/>
      <c r="T142" s="178">
        <f>SUM(T143:T146)</f>
        <v>0</v>
      </c>
      <c r="AR142" s="179" t="s">
        <v>145</v>
      </c>
      <c r="AT142" s="180" t="s">
        <v>74</v>
      </c>
      <c r="AU142" s="180" t="s">
        <v>75</v>
      </c>
      <c r="AY142" s="179" t="s">
        <v>123</v>
      </c>
      <c r="BK142" s="181">
        <f>SUM(BK143:BK146)</f>
        <v>0</v>
      </c>
    </row>
    <row r="143" spans="1:65" s="2" customFormat="1" ht="33" customHeight="1">
      <c r="A143" s="31"/>
      <c r="B143" s="32"/>
      <c r="C143" s="184" t="s">
        <v>204</v>
      </c>
      <c r="D143" s="184" t="s">
        <v>126</v>
      </c>
      <c r="E143" s="185" t="s">
        <v>603</v>
      </c>
      <c r="F143" s="186" t="s">
        <v>604</v>
      </c>
      <c r="G143" s="187" t="s">
        <v>529</v>
      </c>
      <c r="H143" s="188">
        <v>24</v>
      </c>
      <c r="I143" s="189"/>
      <c r="J143" s="190">
        <f>ROUND(I143*H143,2)</f>
        <v>0</v>
      </c>
      <c r="K143" s="191"/>
      <c r="L143" s="36"/>
      <c r="M143" s="192" t="s">
        <v>1</v>
      </c>
      <c r="N143" s="193" t="s">
        <v>41</v>
      </c>
      <c r="O143" s="68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530</v>
      </c>
      <c r="AT143" s="196" t="s">
        <v>126</v>
      </c>
      <c r="AU143" s="196" t="s">
        <v>83</v>
      </c>
      <c r="AY143" s="14" t="s">
        <v>123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4" t="s">
        <v>122</v>
      </c>
      <c r="BK143" s="197">
        <f>ROUND(I143*H143,2)</f>
        <v>0</v>
      </c>
      <c r="BL143" s="14" t="s">
        <v>530</v>
      </c>
      <c r="BM143" s="196" t="s">
        <v>605</v>
      </c>
    </row>
    <row r="144" spans="1:65" s="2" customFormat="1" ht="33" customHeight="1">
      <c r="A144" s="31"/>
      <c r="B144" s="32"/>
      <c r="C144" s="184" t="s">
        <v>208</v>
      </c>
      <c r="D144" s="184" t="s">
        <v>126</v>
      </c>
      <c r="E144" s="185" t="s">
        <v>606</v>
      </c>
      <c r="F144" s="186" t="s">
        <v>607</v>
      </c>
      <c r="G144" s="187" t="s">
        <v>529</v>
      </c>
      <c r="H144" s="188">
        <v>54</v>
      </c>
      <c r="I144" s="189"/>
      <c r="J144" s="190">
        <f>ROUND(I144*H144,2)</f>
        <v>0</v>
      </c>
      <c r="K144" s="191"/>
      <c r="L144" s="36"/>
      <c r="M144" s="192" t="s">
        <v>1</v>
      </c>
      <c r="N144" s="193" t="s">
        <v>41</v>
      </c>
      <c r="O144" s="68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530</v>
      </c>
      <c r="AT144" s="196" t="s">
        <v>126</v>
      </c>
      <c r="AU144" s="196" t="s">
        <v>83</v>
      </c>
      <c r="AY144" s="14" t="s">
        <v>123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4" t="s">
        <v>122</v>
      </c>
      <c r="BK144" s="197">
        <f>ROUND(I144*H144,2)</f>
        <v>0</v>
      </c>
      <c r="BL144" s="14" t="s">
        <v>530</v>
      </c>
      <c r="BM144" s="196" t="s">
        <v>608</v>
      </c>
    </row>
    <row r="145" spans="1:65" s="2" customFormat="1" ht="49.15" customHeight="1">
      <c r="A145" s="31"/>
      <c r="B145" s="32"/>
      <c r="C145" s="184" t="s">
        <v>212</v>
      </c>
      <c r="D145" s="184" t="s">
        <v>126</v>
      </c>
      <c r="E145" s="185" t="s">
        <v>609</v>
      </c>
      <c r="F145" s="186" t="s">
        <v>610</v>
      </c>
      <c r="G145" s="187" t="s">
        <v>529</v>
      </c>
      <c r="H145" s="188">
        <v>72</v>
      </c>
      <c r="I145" s="189"/>
      <c r="J145" s="190">
        <f>ROUND(I145*H145,2)</f>
        <v>0</v>
      </c>
      <c r="K145" s="191"/>
      <c r="L145" s="36"/>
      <c r="M145" s="192" t="s">
        <v>1</v>
      </c>
      <c r="N145" s="193" t="s">
        <v>41</v>
      </c>
      <c r="O145" s="68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530</v>
      </c>
      <c r="AT145" s="196" t="s">
        <v>126</v>
      </c>
      <c r="AU145" s="196" t="s">
        <v>83</v>
      </c>
      <c r="AY145" s="14" t="s">
        <v>123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4" t="s">
        <v>122</v>
      </c>
      <c r="BK145" s="197">
        <f>ROUND(I145*H145,2)</f>
        <v>0</v>
      </c>
      <c r="BL145" s="14" t="s">
        <v>530</v>
      </c>
      <c r="BM145" s="196" t="s">
        <v>611</v>
      </c>
    </row>
    <row r="146" spans="1:65" s="2" customFormat="1" ht="55.5" customHeight="1">
      <c r="A146" s="31"/>
      <c r="B146" s="32"/>
      <c r="C146" s="184" t="s">
        <v>216</v>
      </c>
      <c r="D146" s="184" t="s">
        <v>126</v>
      </c>
      <c r="E146" s="185" t="s">
        <v>612</v>
      </c>
      <c r="F146" s="186" t="s">
        <v>613</v>
      </c>
      <c r="G146" s="187" t="s">
        <v>529</v>
      </c>
      <c r="H146" s="188">
        <v>54</v>
      </c>
      <c r="I146" s="189"/>
      <c r="J146" s="190">
        <f>ROUND(I146*H146,2)</f>
        <v>0</v>
      </c>
      <c r="K146" s="191"/>
      <c r="L146" s="36"/>
      <c r="M146" s="214" t="s">
        <v>1</v>
      </c>
      <c r="N146" s="215" t="s">
        <v>41</v>
      </c>
      <c r="O146" s="211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530</v>
      </c>
      <c r="AT146" s="196" t="s">
        <v>126</v>
      </c>
      <c r="AU146" s="196" t="s">
        <v>83</v>
      </c>
      <c r="AY146" s="14" t="s">
        <v>123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4" t="s">
        <v>122</v>
      </c>
      <c r="BK146" s="197">
        <f>ROUND(I146*H146,2)</f>
        <v>0</v>
      </c>
      <c r="BL146" s="14" t="s">
        <v>530</v>
      </c>
      <c r="BM146" s="196" t="s">
        <v>614</v>
      </c>
    </row>
    <row r="147" spans="1:65" s="2" customFormat="1" ht="6.95" customHeight="1">
      <c r="A147" s="31"/>
      <c r="B147" s="51"/>
      <c r="C147" s="52"/>
      <c r="D147" s="52"/>
      <c r="E147" s="52"/>
      <c r="F147" s="52"/>
      <c r="G147" s="52"/>
      <c r="H147" s="52"/>
      <c r="I147" s="52"/>
      <c r="J147" s="52"/>
      <c r="K147" s="52"/>
      <c r="L147" s="36"/>
      <c r="M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</row>
  </sheetData>
  <sheetProtection algorithmName="SHA-512" hashValue="0YPIHfw/DizLnGGkJxORtuxG20hS9URfXxll42mGwSU6riPTYckmT4To6ZNWDG+wsBR17pdZIJmVFNnfHVOivQ==" saltValue="VUFB0/4FWdQGVDTdOyqSROE1n/i3rXsFd4liGPZeK8wbu1iDT6E5xwRMY72lX0QPaYmr2DY9DmbhqsR1p1GKiw==" spinCount="100000" sheet="1" objects="1" scenarios="1" formatColumns="0" formatRows="0" autoFilter="0"/>
  <autoFilter ref="C119:K14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4" t="s">
        <v>90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91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7" t="str">
        <f>'Rekapitulace stavby'!K6</f>
        <v>Rekonstrukce kotelny BD Jeremenkova 19</v>
      </c>
      <c r="F7" s="258"/>
      <c r="G7" s="258"/>
      <c r="H7" s="258"/>
      <c r="L7" s="17"/>
    </row>
    <row r="8" spans="1:46" s="2" customFormat="1" ht="12" customHeight="1">
      <c r="A8" s="31"/>
      <c r="B8" s="36"/>
      <c r="C8" s="31"/>
      <c r="D8" s="109" t="s">
        <v>92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9" t="s">
        <v>615</v>
      </c>
      <c r="F9" s="260"/>
      <c r="G9" s="260"/>
      <c r="H9" s="260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10. 3. 2023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1" t="str">
        <f>'Rekapitulace stavby'!E14</f>
        <v>Vyplň údaj</v>
      </c>
      <c r="F18" s="262"/>
      <c r="G18" s="262"/>
      <c r="H18" s="262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31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34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3" t="s">
        <v>1</v>
      </c>
      <c r="F27" s="263"/>
      <c r="G27" s="263"/>
      <c r="H27" s="263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31"/>
      <c r="J30" s="117">
        <f>ROUND(J123,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8" t="s">
        <v>36</v>
      </c>
      <c r="J32" s="118" t="s">
        <v>38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39</v>
      </c>
      <c r="E33" s="109" t="s">
        <v>40</v>
      </c>
      <c r="F33" s="120">
        <f>ROUND((SUM(BE123:BE164)),  2)</f>
        <v>0</v>
      </c>
      <c r="G33" s="31"/>
      <c r="H33" s="31"/>
      <c r="I33" s="121">
        <v>0.21</v>
      </c>
      <c r="J33" s="120">
        <f>ROUND(((SUM(BE123:BE164))*I33),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41</v>
      </c>
      <c r="F34" s="120">
        <f>ROUND((SUM(BF123:BF164)),  2)</f>
        <v>0</v>
      </c>
      <c r="G34" s="31"/>
      <c r="H34" s="31"/>
      <c r="I34" s="121">
        <v>0.15</v>
      </c>
      <c r="J34" s="120">
        <f>ROUND(((SUM(BF123:BF164))*I34),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42</v>
      </c>
      <c r="F35" s="120">
        <f>ROUND((SUM(BG123:BG164)),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43</v>
      </c>
      <c r="F36" s="120">
        <f>ROUND((SUM(BH123:BH164)),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44</v>
      </c>
      <c r="F37" s="120">
        <f>ROUND((SUM(BI123:BI164)),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45</v>
      </c>
      <c r="E39" s="124"/>
      <c r="F39" s="124"/>
      <c r="G39" s="125" t="s">
        <v>46</v>
      </c>
      <c r="H39" s="126" t="s">
        <v>47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48</v>
      </c>
      <c r="E50" s="130"/>
      <c r="F50" s="130"/>
      <c r="G50" s="129" t="s">
        <v>49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50</v>
      </c>
      <c r="E61" s="132"/>
      <c r="F61" s="133" t="s">
        <v>51</v>
      </c>
      <c r="G61" s="131" t="s">
        <v>50</v>
      </c>
      <c r="H61" s="132"/>
      <c r="I61" s="132"/>
      <c r="J61" s="134" t="s">
        <v>51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52</v>
      </c>
      <c r="E65" s="135"/>
      <c r="F65" s="135"/>
      <c r="G65" s="129" t="s">
        <v>53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50</v>
      </c>
      <c r="E76" s="132"/>
      <c r="F76" s="133" t="s">
        <v>51</v>
      </c>
      <c r="G76" s="131" t="s">
        <v>50</v>
      </c>
      <c r="H76" s="132"/>
      <c r="I76" s="132"/>
      <c r="J76" s="134" t="s">
        <v>51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4" t="str">
        <f>E7</f>
        <v>Rekonstrukce kotelny BD Jeremenkova 19</v>
      </c>
      <c r="F85" s="265"/>
      <c r="G85" s="265"/>
      <c r="H85" s="26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5" t="str">
        <f>E9</f>
        <v>D.1.4.1.3 - ZTI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Šumperk</v>
      </c>
      <c r="G89" s="33"/>
      <c r="H89" s="33"/>
      <c r="I89" s="26" t="s">
        <v>22</v>
      </c>
      <c r="J89" s="63" t="str">
        <f>IF(J12="","",J12)</f>
        <v>10. 3. 2023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3"/>
      <c r="E91" s="33"/>
      <c r="F91" s="24" t="str">
        <f>E15</f>
        <v>Město Šumperk</v>
      </c>
      <c r="G91" s="33"/>
      <c r="H91" s="33"/>
      <c r="I91" s="26" t="s">
        <v>30</v>
      </c>
      <c r="J91" s="29" t="str">
        <f>E21</f>
        <v>Ing. Kateřina Juránková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Ing. Kateřina Juránková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95</v>
      </c>
      <c r="D94" s="141"/>
      <c r="E94" s="141"/>
      <c r="F94" s="141"/>
      <c r="G94" s="141"/>
      <c r="H94" s="141"/>
      <c r="I94" s="141"/>
      <c r="J94" s="142" t="s">
        <v>96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97</v>
      </c>
      <c r="D96" s="33"/>
      <c r="E96" s="33"/>
      <c r="F96" s="33"/>
      <c r="G96" s="33"/>
      <c r="H96" s="33"/>
      <c r="I96" s="33"/>
      <c r="J96" s="81">
        <f>J123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98</v>
      </c>
    </row>
    <row r="97" spans="1:31" s="9" customFormat="1" ht="24.95" customHeight="1">
      <c r="B97" s="144"/>
      <c r="C97" s="145"/>
      <c r="D97" s="146" t="s">
        <v>99</v>
      </c>
      <c r="E97" s="147"/>
      <c r="F97" s="147"/>
      <c r="G97" s="147"/>
      <c r="H97" s="147"/>
      <c r="I97" s="147"/>
      <c r="J97" s="148">
        <f>J124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616</v>
      </c>
      <c r="E98" s="153"/>
      <c r="F98" s="153"/>
      <c r="G98" s="153"/>
      <c r="H98" s="153"/>
      <c r="I98" s="153"/>
      <c r="J98" s="154">
        <f>J125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617</v>
      </c>
      <c r="E99" s="153"/>
      <c r="F99" s="153"/>
      <c r="G99" s="153"/>
      <c r="H99" s="153"/>
      <c r="I99" s="153"/>
      <c r="J99" s="154">
        <f>J133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618</v>
      </c>
      <c r="E100" s="153"/>
      <c r="F100" s="153"/>
      <c r="G100" s="153"/>
      <c r="H100" s="153"/>
      <c r="I100" s="153"/>
      <c r="J100" s="154">
        <f>J150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102</v>
      </c>
      <c r="E101" s="153"/>
      <c r="F101" s="153"/>
      <c r="G101" s="153"/>
      <c r="H101" s="153"/>
      <c r="I101" s="153"/>
      <c r="J101" s="154">
        <f>J153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104</v>
      </c>
      <c r="E102" s="153"/>
      <c r="F102" s="153"/>
      <c r="G102" s="153"/>
      <c r="H102" s="153"/>
      <c r="I102" s="153"/>
      <c r="J102" s="154">
        <f>J156</f>
        <v>0</v>
      </c>
      <c r="K102" s="151"/>
      <c r="L102" s="155"/>
    </row>
    <row r="103" spans="1:31" s="9" customFormat="1" ht="24.95" customHeight="1">
      <c r="B103" s="144"/>
      <c r="C103" s="145"/>
      <c r="D103" s="146" t="s">
        <v>106</v>
      </c>
      <c r="E103" s="147"/>
      <c r="F103" s="147"/>
      <c r="G103" s="147"/>
      <c r="H103" s="147"/>
      <c r="I103" s="147"/>
      <c r="J103" s="148">
        <f>J160</f>
        <v>0</v>
      </c>
      <c r="K103" s="145"/>
      <c r="L103" s="149"/>
    </row>
    <row r="104" spans="1:31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0" t="s">
        <v>107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16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64" t="str">
        <f>E7</f>
        <v>Rekonstrukce kotelny BD Jeremenkova 19</v>
      </c>
      <c r="F113" s="265"/>
      <c r="G113" s="265"/>
      <c r="H113" s="265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92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35" t="str">
        <f>E9</f>
        <v>D.1.4.1.3 - ZTI</v>
      </c>
      <c r="F115" s="266"/>
      <c r="G115" s="266"/>
      <c r="H115" s="266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3"/>
      <c r="E117" s="33"/>
      <c r="F117" s="24" t="str">
        <f>F12</f>
        <v>Šumperk</v>
      </c>
      <c r="G117" s="33"/>
      <c r="H117" s="33"/>
      <c r="I117" s="26" t="s">
        <v>22</v>
      </c>
      <c r="J117" s="63" t="str">
        <f>IF(J12="","",J12)</f>
        <v>10. 3. 2023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5.7" customHeight="1">
      <c r="A119" s="31"/>
      <c r="B119" s="32"/>
      <c r="C119" s="26" t="s">
        <v>24</v>
      </c>
      <c r="D119" s="33"/>
      <c r="E119" s="33"/>
      <c r="F119" s="24" t="str">
        <f>E15</f>
        <v>Město Šumperk</v>
      </c>
      <c r="G119" s="33"/>
      <c r="H119" s="33"/>
      <c r="I119" s="26" t="s">
        <v>30</v>
      </c>
      <c r="J119" s="29" t="str">
        <f>E21</f>
        <v>Ing. Kateřina Juránková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25.7" customHeight="1">
      <c r="A120" s="31"/>
      <c r="B120" s="32"/>
      <c r="C120" s="26" t="s">
        <v>28</v>
      </c>
      <c r="D120" s="33"/>
      <c r="E120" s="33"/>
      <c r="F120" s="24" t="str">
        <f>IF(E18="","",E18)</f>
        <v>Vyplň údaj</v>
      </c>
      <c r="G120" s="33"/>
      <c r="H120" s="33"/>
      <c r="I120" s="26" t="s">
        <v>33</v>
      </c>
      <c r="J120" s="29" t="str">
        <f>E24</f>
        <v>Ing. Kateřina Juránková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56"/>
      <c r="B122" s="157"/>
      <c r="C122" s="158" t="s">
        <v>108</v>
      </c>
      <c r="D122" s="159" t="s">
        <v>60</v>
      </c>
      <c r="E122" s="159" t="s">
        <v>56</v>
      </c>
      <c r="F122" s="159" t="s">
        <v>57</v>
      </c>
      <c r="G122" s="159" t="s">
        <v>109</v>
      </c>
      <c r="H122" s="159" t="s">
        <v>110</v>
      </c>
      <c r="I122" s="159" t="s">
        <v>111</v>
      </c>
      <c r="J122" s="160" t="s">
        <v>96</v>
      </c>
      <c r="K122" s="161" t="s">
        <v>112</v>
      </c>
      <c r="L122" s="162"/>
      <c r="M122" s="72" t="s">
        <v>1</v>
      </c>
      <c r="N122" s="73" t="s">
        <v>39</v>
      </c>
      <c r="O122" s="73" t="s">
        <v>113</v>
      </c>
      <c r="P122" s="73" t="s">
        <v>114</v>
      </c>
      <c r="Q122" s="73" t="s">
        <v>115</v>
      </c>
      <c r="R122" s="73" t="s">
        <v>116</v>
      </c>
      <c r="S122" s="73" t="s">
        <v>117</v>
      </c>
      <c r="T122" s="74" t="s">
        <v>118</v>
      </c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</row>
    <row r="123" spans="1:65" s="2" customFormat="1" ht="22.9" customHeight="1">
      <c r="A123" s="31"/>
      <c r="B123" s="32"/>
      <c r="C123" s="79" t="s">
        <v>119</v>
      </c>
      <c r="D123" s="33"/>
      <c r="E123" s="33"/>
      <c r="F123" s="33"/>
      <c r="G123" s="33"/>
      <c r="H123" s="33"/>
      <c r="I123" s="33"/>
      <c r="J123" s="163">
        <f>BK123</f>
        <v>0</v>
      </c>
      <c r="K123" s="33"/>
      <c r="L123" s="36"/>
      <c r="M123" s="75"/>
      <c r="N123" s="164"/>
      <c r="O123" s="76"/>
      <c r="P123" s="165">
        <f>P124+P160</f>
        <v>0</v>
      </c>
      <c r="Q123" s="76"/>
      <c r="R123" s="165">
        <f>R124+R160</f>
        <v>0.26160999999999995</v>
      </c>
      <c r="S123" s="76"/>
      <c r="T123" s="166">
        <f>T124+T160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74</v>
      </c>
      <c r="AU123" s="14" t="s">
        <v>98</v>
      </c>
      <c r="BK123" s="167">
        <f>BK124+BK160</f>
        <v>0</v>
      </c>
    </row>
    <row r="124" spans="1:65" s="12" customFormat="1" ht="25.9" customHeight="1">
      <c r="B124" s="168"/>
      <c r="C124" s="169"/>
      <c r="D124" s="170" t="s">
        <v>74</v>
      </c>
      <c r="E124" s="171" t="s">
        <v>120</v>
      </c>
      <c r="F124" s="171" t="s">
        <v>121</v>
      </c>
      <c r="G124" s="169"/>
      <c r="H124" s="169"/>
      <c r="I124" s="172"/>
      <c r="J124" s="173">
        <f>BK124</f>
        <v>0</v>
      </c>
      <c r="K124" s="169"/>
      <c r="L124" s="174"/>
      <c r="M124" s="175"/>
      <c r="N124" s="176"/>
      <c r="O124" s="176"/>
      <c r="P124" s="177">
        <f>P125+P133+P150+P153+P156</f>
        <v>0</v>
      </c>
      <c r="Q124" s="176"/>
      <c r="R124" s="177">
        <f>R125+R133+R150+R153+R156</f>
        <v>0.26160999999999995</v>
      </c>
      <c r="S124" s="176"/>
      <c r="T124" s="178">
        <f>T125+T133+T150+T153+T156</f>
        <v>0</v>
      </c>
      <c r="AR124" s="179" t="s">
        <v>122</v>
      </c>
      <c r="AT124" s="180" t="s">
        <v>74</v>
      </c>
      <c r="AU124" s="180" t="s">
        <v>75</v>
      </c>
      <c r="AY124" s="179" t="s">
        <v>123</v>
      </c>
      <c r="BK124" s="181">
        <f>BK125+BK133+BK150+BK153+BK156</f>
        <v>0</v>
      </c>
    </row>
    <row r="125" spans="1:65" s="12" customFormat="1" ht="22.9" customHeight="1">
      <c r="B125" s="168"/>
      <c r="C125" s="169"/>
      <c r="D125" s="170" t="s">
        <v>74</v>
      </c>
      <c r="E125" s="182" t="s">
        <v>619</v>
      </c>
      <c r="F125" s="182" t="s">
        <v>620</v>
      </c>
      <c r="G125" s="169"/>
      <c r="H125" s="169"/>
      <c r="I125" s="172"/>
      <c r="J125" s="183">
        <f>BK125</f>
        <v>0</v>
      </c>
      <c r="K125" s="169"/>
      <c r="L125" s="174"/>
      <c r="M125" s="175"/>
      <c r="N125" s="176"/>
      <c r="O125" s="176"/>
      <c r="P125" s="177">
        <f>SUM(P126:P132)</f>
        <v>0</v>
      </c>
      <c r="Q125" s="176"/>
      <c r="R125" s="177">
        <f>SUM(R126:R132)</f>
        <v>1.017E-2</v>
      </c>
      <c r="S125" s="176"/>
      <c r="T125" s="178">
        <f>SUM(T126:T132)</f>
        <v>0</v>
      </c>
      <c r="AR125" s="179" t="s">
        <v>122</v>
      </c>
      <c r="AT125" s="180" t="s">
        <v>74</v>
      </c>
      <c r="AU125" s="180" t="s">
        <v>83</v>
      </c>
      <c r="AY125" s="179" t="s">
        <v>123</v>
      </c>
      <c r="BK125" s="181">
        <f>SUM(BK126:BK132)</f>
        <v>0</v>
      </c>
    </row>
    <row r="126" spans="1:65" s="2" customFormat="1" ht="16.5" customHeight="1">
      <c r="A126" s="31"/>
      <c r="B126" s="32"/>
      <c r="C126" s="184" t="s">
        <v>83</v>
      </c>
      <c r="D126" s="184" t="s">
        <v>126</v>
      </c>
      <c r="E126" s="185" t="s">
        <v>621</v>
      </c>
      <c r="F126" s="186" t="s">
        <v>622</v>
      </c>
      <c r="G126" s="187" t="s">
        <v>129</v>
      </c>
      <c r="H126" s="188">
        <v>15</v>
      </c>
      <c r="I126" s="189"/>
      <c r="J126" s="190">
        <f t="shared" ref="J126:J132" si="0">ROUND(I126*H126,2)</f>
        <v>0</v>
      </c>
      <c r="K126" s="191"/>
      <c r="L126" s="36"/>
      <c r="M126" s="192" t="s">
        <v>1</v>
      </c>
      <c r="N126" s="193" t="s">
        <v>41</v>
      </c>
      <c r="O126" s="68"/>
      <c r="P126" s="194">
        <f t="shared" ref="P126:P132" si="1">O126*H126</f>
        <v>0</v>
      </c>
      <c r="Q126" s="194">
        <v>2.9E-4</v>
      </c>
      <c r="R126" s="194">
        <f t="shared" ref="R126:R132" si="2">Q126*H126</f>
        <v>4.3499999999999997E-3</v>
      </c>
      <c r="S126" s="194">
        <v>0</v>
      </c>
      <c r="T126" s="195">
        <f t="shared" ref="T126:T132" si="3"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130</v>
      </c>
      <c r="AT126" s="196" t="s">
        <v>126</v>
      </c>
      <c r="AU126" s="196" t="s">
        <v>122</v>
      </c>
      <c r="AY126" s="14" t="s">
        <v>123</v>
      </c>
      <c r="BE126" s="197">
        <f t="shared" ref="BE126:BE132" si="4">IF(N126="základní",J126,0)</f>
        <v>0</v>
      </c>
      <c r="BF126" s="197">
        <f t="shared" ref="BF126:BF132" si="5">IF(N126="snížená",J126,0)</f>
        <v>0</v>
      </c>
      <c r="BG126" s="197">
        <f t="shared" ref="BG126:BG132" si="6">IF(N126="zákl. přenesená",J126,0)</f>
        <v>0</v>
      </c>
      <c r="BH126" s="197">
        <f t="shared" ref="BH126:BH132" si="7">IF(N126="sníž. přenesená",J126,0)</f>
        <v>0</v>
      </c>
      <c r="BI126" s="197">
        <f t="shared" ref="BI126:BI132" si="8">IF(N126="nulová",J126,0)</f>
        <v>0</v>
      </c>
      <c r="BJ126" s="14" t="s">
        <v>122</v>
      </c>
      <c r="BK126" s="197">
        <f t="shared" ref="BK126:BK132" si="9">ROUND(I126*H126,2)</f>
        <v>0</v>
      </c>
      <c r="BL126" s="14" t="s">
        <v>130</v>
      </c>
      <c r="BM126" s="196" t="s">
        <v>623</v>
      </c>
    </row>
    <row r="127" spans="1:65" s="2" customFormat="1" ht="16.5" customHeight="1">
      <c r="A127" s="31"/>
      <c r="B127" s="32"/>
      <c r="C127" s="184" t="s">
        <v>122</v>
      </c>
      <c r="D127" s="184" t="s">
        <v>126</v>
      </c>
      <c r="E127" s="185" t="s">
        <v>624</v>
      </c>
      <c r="F127" s="186" t="s">
        <v>625</v>
      </c>
      <c r="G127" s="187" t="s">
        <v>129</v>
      </c>
      <c r="H127" s="188">
        <v>12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41</v>
      </c>
      <c r="O127" s="68"/>
      <c r="P127" s="194">
        <f t="shared" si="1"/>
        <v>0</v>
      </c>
      <c r="Q127" s="194">
        <v>4.8000000000000001E-4</v>
      </c>
      <c r="R127" s="194">
        <f t="shared" si="2"/>
        <v>5.7600000000000004E-3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130</v>
      </c>
      <c r="AT127" s="196" t="s">
        <v>126</v>
      </c>
      <c r="AU127" s="196" t="s">
        <v>122</v>
      </c>
      <c r="AY127" s="14" t="s">
        <v>123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122</v>
      </c>
      <c r="BK127" s="197">
        <f t="shared" si="9"/>
        <v>0</v>
      </c>
      <c r="BL127" s="14" t="s">
        <v>130</v>
      </c>
      <c r="BM127" s="196" t="s">
        <v>626</v>
      </c>
    </row>
    <row r="128" spans="1:65" s="2" customFormat="1" ht="16.5" customHeight="1">
      <c r="A128" s="31"/>
      <c r="B128" s="32"/>
      <c r="C128" s="184" t="s">
        <v>145</v>
      </c>
      <c r="D128" s="184" t="s">
        <v>126</v>
      </c>
      <c r="E128" s="185" t="s">
        <v>627</v>
      </c>
      <c r="F128" s="186" t="s">
        <v>628</v>
      </c>
      <c r="G128" s="187" t="s">
        <v>249</v>
      </c>
      <c r="H128" s="188">
        <v>5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41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130</v>
      </c>
      <c r="AT128" s="196" t="s">
        <v>126</v>
      </c>
      <c r="AU128" s="196" t="s">
        <v>122</v>
      </c>
      <c r="AY128" s="14" t="s">
        <v>123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122</v>
      </c>
      <c r="BK128" s="197">
        <f t="shared" si="9"/>
        <v>0</v>
      </c>
      <c r="BL128" s="14" t="s">
        <v>130</v>
      </c>
      <c r="BM128" s="196" t="s">
        <v>629</v>
      </c>
    </row>
    <row r="129" spans="1:65" s="2" customFormat="1" ht="16.5" customHeight="1">
      <c r="A129" s="31"/>
      <c r="B129" s="32"/>
      <c r="C129" s="184" t="s">
        <v>149</v>
      </c>
      <c r="D129" s="184" t="s">
        <v>126</v>
      </c>
      <c r="E129" s="185" t="s">
        <v>630</v>
      </c>
      <c r="F129" s="186" t="s">
        <v>631</v>
      </c>
      <c r="G129" s="187" t="s">
        <v>249</v>
      </c>
      <c r="H129" s="188">
        <v>1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41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130</v>
      </c>
      <c r="AT129" s="196" t="s">
        <v>126</v>
      </c>
      <c r="AU129" s="196" t="s">
        <v>122</v>
      </c>
      <c r="AY129" s="14" t="s">
        <v>123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122</v>
      </c>
      <c r="BK129" s="197">
        <f t="shared" si="9"/>
        <v>0</v>
      </c>
      <c r="BL129" s="14" t="s">
        <v>130</v>
      </c>
      <c r="BM129" s="196" t="s">
        <v>632</v>
      </c>
    </row>
    <row r="130" spans="1:65" s="2" customFormat="1" ht="24.2" customHeight="1">
      <c r="A130" s="31"/>
      <c r="B130" s="32"/>
      <c r="C130" s="184" t="s">
        <v>159</v>
      </c>
      <c r="D130" s="184" t="s">
        <v>126</v>
      </c>
      <c r="E130" s="185" t="s">
        <v>633</v>
      </c>
      <c r="F130" s="186" t="s">
        <v>634</v>
      </c>
      <c r="G130" s="187" t="s">
        <v>249</v>
      </c>
      <c r="H130" s="188">
        <v>1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41</v>
      </c>
      <c r="O130" s="68"/>
      <c r="P130" s="194">
        <f t="shared" si="1"/>
        <v>0</v>
      </c>
      <c r="Q130" s="194">
        <v>6.0000000000000002E-5</v>
      </c>
      <c r="R130" s="194">
        <f t="shared" si="2"/>
        <v>6.0000000000000002E-5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130</v>
      </c>
      <c r="AT130" s="196" t="s">
        <v>126</v>
      </c>
      <c r="AU130" s="196" t="s">
        <v>122</v>
      </c>
      <c r="AY130" s="14" t="s">
        <v>123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122</v>
      </c>
      <c r="BK130" s="197">
        <f t="shared" si="9"/>
        <v>0</v>
      </c>
      <c r="BL130" s="14" t="s">
        <v>130</v>
      </c>
      <c r="BM130" s="196" t="s">
        <v>635</v>
      </c>
    </row>
    <row r="131" spans="1:65" s="2" customFormat="1" ht="21.75" customHeight="1">
      <c r="A131" s="31"/>
      <c r="B131" s="32"/>
      <c r="C131" s="184" t="s">
        <v>164</v>
      </c>
      <c r="D131" s="184" t="s">
        <v>126</v>
      </c>
      <c r="E131" s="185" t="s">
        <v>636</v>
      </c>
      <c r="F131" s="186" t="s">
        <v>637</v>
      </c>
      <c r="G131" s="187" t="s">
        <v>129</v>
      </c>
      <c r="H131" s="188">
        <v>27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41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130</v>
      </c>
      <c r="AT131" s="196" t="s">
        <v>126</v>
      </c>
      <c r="AU131" s="196" t="s">
        <v>122</v>
      </c>
      <c r="AY131" s="14" t="s">
        <v>123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122</v>
      </c>
      <c r="BK131" s="197">
        <f t="shared" si="9"/>
        <v>0</v>
      </c>
      <c r="BL131" s="14" t="s">
        <v>130</v>
      </c>
      <c r="BM131" s="196" t="s">
        <v>638</v>
      </c>
    </row>
    <row r="132" spans="1:65" s="2" customFormat="1" ht="24.2" customHeight="1">
      <c r="A132" s="31"/>
      <c r="B132" s="32"/>
      <c r="C132" s="184" t="s">
        <v>639</v>
      </c>
      <c r="D132" s="184" t="s">
        <v>126</v>
      </c>
      <c r="E132" s="185" t="s">
        <v>640</v>
      </c>
      <c r="F132" s="186" t="s">
        <v>641</v>
      </c>
      <c r="G132" s="187" t="s">
        <v>335</v>
      </c>
      <c r="H132" s="188">
        <v>0.01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41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130</v>
      </c>
      <c r="AT132" s="196" t="s">
        <v>126</v>
      </c>
      <c r="AU132" s="196" t="s">
        <v>122</v>
      </c>
      <c r="AY132" s="14" t="s">
        <v>123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122</v>
      </c>
      <c r="BK132" s="197">
        <f t="shared" si="9"/>
        <v>0</v>
      </c>
      <c r="BL132" s="14" t="s">
        <v>130</v>
      </c>
      <c r="BM132" s="196" t="s">
        <v>642</v>
      </c>
    </row>
    <row r="133" spans="1:65" s="12" customFormat="1" ht="22.9" customHeight="1">
      <c r="B133" s="168"/>
      <c r="C133" s="169"/>
      <c r="D133" s="170" t="s">
        <v>74</v>
      </c>
      <c r="E133" s="182" t="s">
        <v>643</v>
      </c>
      <c r="F133" s="182" t="s">
        <v>644</v>
      </c>
      <c r="G133" s="169"/>
      <c r="H133" s="169"/>
      <c r="I133" s="172"/>
      <c r="J133" s="183">
        <f>BK133</f>
        <v>0</v>
      </c>
      <c r="K133" s="169"/>
      <c r="L133" s="174"/>
      <c r="M133" s="175"/>
      <c r="N133" s="176"/>
      <c r="O133" s="176"/>
      <c r="P133" s="177">
        <f>SUM(P134:P149)</f>
        <v>0</v>
      </c>
      <c r="Q133" s="176"/>
      <c r="R133" s="177">
        <f>SUM(R134:R149)</f>
        <v>0.22861999999999996</v>
      </c>
      <c r="S133" s="176"/>
      <c r="T133" s="178">
        <f>SUM(T134:T149)</f>
        <v>0</v>
      </c>
      <c r="AR133" s="179" t="s">
        <v>122</v>
      </c>
      <c r="AT133" s="180" t="s">
        <v>74</v>
      </c>
      <c r="AU133" s="180" t="s">
        <v>83</v>
      </c>
      <c r="AY133" s="179" t="s">
        <v>123</v>
      </c>
      <c r="BK133" s="181">
        <f>SUM(BK134:BK149)</f>
        <v>0</v>
      </c>
    </row>
    <row r="134" spans="1:65" s="2" customFormat="1" ht="24.2" customHeight="1">
      <c r="A134" s="31"/>
      <c r="B134" s="32"/>
      <c r="C134" s="184" t="s">
        <v>168</v>
      </c>
      <c r="D134" s="184" t="s">
        <v>126</v>
      </c>
      <c r="E134" s="185" t="s">
        <v>645</v>
      </c>
      <c r="F134" s="186" t="s">
        <v>646</v>
      </c>
      <c r="G134" s="187" t="s">
        <v>129</v>
      </c>
      <c r="H134" s="188">
        <v>25</v>
      </c>
      <c r="I134" s="189"/>
      <c r="J134" s="190">
        <f t="shared" ref="J134:J149" si="10">ROUND(I134*H134,2)</f>
        <v>0</v>
      </c>
      <c r="K134" s="191"/>
      <c r="L134" s="36"/>
      <c r="M134" s="192" t="s">
        <v>1</v>
      </c>
      <c r="N134" s="193" t="s">
        <v>41</v>
      </c>
      <c r="O134" s="68"/>
      <c r="P134" s="194">
        <f t="shared" ref="P134:P149" si="11">O134*H134</f>
        <v>0</v>
      </c>
      <c r="Q134" s="194">
        <v>1.16E-3</v>
      </c>
      <c r="R134" s="194">
        <f t="shared" ref="R134:R149" si="12">Q134*H134</f>
        <v>2.9000000000000001E-2</v>
      </c>
      <c r="S134" s="194">
        <v>0</v>
      </c>
      <c r="T134" s="195">
        <f t="shared" ref="T134:T149" si="13"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130</v>
      </c>
      <c r="AT134" s="196" t="s">
        <v>126</v>
      </c>
      <c r="AU134" s="196" t="s">
        <v>122</v>
      </c>
      <c r="AY134" s="14" t="s">
        <v>123</v>
      </c>
      <c r="BE134" s="197">
        <f t="shared" ref="BE134:BE149" si="14">IF(N134="základní",J134,0)</f>
        <v>0</v>
      </c>
      <c r="BF134" s="197">
        <f t="shared" ref="BF134:BF149" si="15">IF(N134="snížená",J134,0)</f>
        <v>0</v>
      </c>
      <c r="BG134" s="197">
        <f t="shared" ref="BG134:BG149" si="16">IF(N134="zákl. přenesená",J134,0)</f>
        <v>0</v>
      </c>
      <c r="BH134" s="197">
        <f t="shared" ref="BH134:BH149" si="17">IF(N134="sníž. přenesená",J134,0)</f>
        <v>0</v>
      </c>
      <c r="BI134" s="197">
        <f t="shared" ref="BI134:BI149" si="18">IF(N134="nulová",J134,0)</f>
        <v>0</v>
      </c>
      <c r="BJ134" s="14" t="s">
        <v>122</v>
      </c>
      <c r="BK134" s="197">
        <f t="shared" ref="BK134:BK149" si="19">ROUND(I134*H134,2)</f>
        <v>0</v>
      </c>
      <c r="BL134" s="14" t="s">
        <v>130</v>
      </c>
      <c r="BM134" s="196" t="s">
        <v>647</v>
      </c>
    </row>
    <row r="135" spans="1:65" s="2" customFormat="1" ht="24.2" customHeight="1">
      <c r="A135" s="31"/>
      <c r="B135" s="32"/>
      <c r="C135" s="184" t="s">
        <v>585</v>
      </c>
      <c r="D135" s="184" t="s">
        <v>126</v>
      </c>
      <c r="E135" s="185" t="s">
        <v>648</v>
      </c>
      <c r="F135" s="186" t="s">
        <v>649</v>
      </c>
      <c r="G135" s="187" t="s">
        <v>129</v>
      </c>
      <c r="H135" s="188">
        <v>15</v>
      </c>
      <c r="I135" s="189"/>
      <c r="J135" s="190">
        <f t="shared" si="10"/>
        <v>0</v>
      </c>
      <c r="K135" s="191"/>
      <c r="L135" s="36"/>
      <c r="M135" s="192" t="s">
        <v>1</v>
      </c>
      <c r="N135" s="193" t="s">
        <v>41</v>
      </c>
      <c r="O135" s="68"/>
      <c r="P135" s="194">
        <f t="shared" si="11"/>
        <v>0</v>
      </c>
      <c r="Q135" s="194">
        <v>1.1900000000000001E-3</v>
      </c>
      <c r="R135" s="194">
        <f t="shared" si="12"/>
        <v>1.7850000000000001E-2</v>
      </c>
      <c r="S135" s="194">
        <v>0</v>
      </c>
      <c r="T135" s="195">
        <f t="shared" si="1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130</v>
      </c>
      <c r="AT135" s="196" t="s">
        <v>126</v>
      </c>
      <c r="AU135" s="196" t="s">
        <v>122</v>
      </c>
      <c r="AY135" s="14" t="s">
        <v>123</v>
      </c>
      <c r="BE135" s="197">
        <f t="shared" si="14"/>
        <v>0</v>
      </c>
      <c r="BF135" s="197">
        <f t="shared" si="15"/>
        <v>0</v>
      </c>
      <c r="BG135" s="197">
        <f t="shared" si="16"/>
        <v>0</v>
      </c>
      <c r="BH135" s="197">
        <f t="shared" si="17"/>
        <v>0</v>
      </c>
      <c r="BI135" s="197">
        <f t="shared" si="18"/>
        <v>0</v>
      </c>
      <c r="BJ135" s="14" t="s">
        <v>122</v>
      </c>
      <c r="BK135" s="197">
        <f t="shared" si="19"/>
        <v>0</v>
      </c>
      <c r="BL135" s="14" t="s">
        <v>130</v>
      </c>
      <c r="BM135" s="196" t="s">
        <v>650</v>
      </c>
    </row>
    <row r="136" spans="1:65" s="2" customFormat="1" ht="24.2" customHeight="1">
      <c r="A136" s="31"/>
      <c r="B136" s="32"/>
      <c r="C136" s="184" t="s">
        <v>594</v>
      </c>
      <c r="D136" s="184" t="s">
        <v>126</v>
      </c>
      <c r="E136" s="185" t="s">
        <v>651</v>
      </c>
      <c r="F136" s="186" t="s">
        <v>652</v>
      </c>
      <c r="G136" s="187" t="s">
        <v>129</v>
      </c>
      <c r="H136" s="188">
        <v>40</v>
      </c>
      <c r="I136" s="189"/>
      <c r="J136" s="190">
        <f t="shared" si="10"/>
        <v>0</v>
      </c>
      <c r="K136" s="191"/>
      <c r="L136" s="36"/>
      <c r="M136" s="192" t="s">
        <v>1</v>
      </c>
      <c r="N136" s="193" t="s">
        <v>41</v>
      </c>
      <c r="O136" s="68"/>
      <c r="P136" s="194">
        <f t="shared" si="11"/>
        <v>0</v>
      </c>
      <c r="Q136" s="194">
        <v>3.62E-3</v>
      </c>
      <c r="R136" s="194">
        <f t="shared" si="12"/>
        <v>0.14479999999999998</v>
      </c>
      <c r="S136" s="194">
        <v>0</v>
      </c>
      <c r="T136" s="195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130</v>
      </c>
      <c r="AT136" s="196" t="s">
        <v>126</v>
      </c>
      <c r="AU136" s="196" t="s">
        <v>122</v>
      </c>
      <c r="AY136" s="14" t="s">
        <v>123</v>
      </c>
      <c r="BE136" s="197">
        <f t="shared" si="14"/>
        <v>0</v>
      </c>
      <c r="BF136" s="197">
        <f t="shared" si="15"/>
        <v>0</v>
      </c>
      <c r="BG136" s="197">
        <f t="shared" si="16"/>
        <v>0</v>
      </c>
      <c r="BH136" s="197">
        <f t="shared" si="17"/>
        <v>0</v>
      </c>
      <c r="BI136" s="197">
        <f t="shared" si="18"/>
        <v>0</v>
      </c>
      <c r="BJ136" s="14" t="s">
        <v>122</v>
      </c>
      <c r="BK136" s="197">
        <f t="shared" si="19"/>
        <v>0</v>
      </c>
      <c r="BL136" s="14" t="s">
        <v>130</v>
      </c>
      <c r="BM136" s="196" t="s">
        <v>653</v>
      </c>
    </row>
    <row r="137" spans="1:65" s="2" customFormat="1" ht="37.9" customHeight="1">
      <c r="A137" s="31"/>
      <c r="B137" s="32"/>
      <c r="C137" s="184" t="s">
        <v>8</v>
      </c>
      <c r="D137" s="184" t="s">
        <v>126</v>
      </c>
      <c r="E137" s="185" t="s">
        <v>654</v>
      </c>
      <c r="F137" s="186" t="s">
        <v>655</v>
      </c>
      <c r="G137" s="187" t="s">
        <v>129</v>
      </c>
      <c r="H137" s="188">
        <v>40</v>
      </c>
      <c r="I137" s="189"/>
      <c r="J137" s="190">
        <f t="shared" si="10"/>
        <v>0</v>
      </c>
      <c r="K137" s="191"/>
      <c r="L137" s="36"/>
      <c r="M137" s="192" t="s">
        <v>1</v>
      </c>
      <c r="N137" s="193" t="s">
        <v>41</v>
      </c>
      <c r="O137" s="68"/>
      <c r="P137" s="194">
        <f t="shared" si="11"/>
        <v>0</v>
      </c>
      <c r="Q137" s="194">
        <v>1.6000000000000001E-4</v>
      </c>
      <c r="R137" s="194">
        <f t="shared" si="12"/>
        <v>6.4000000000000003E-3</v>
      </c>
      <c r="S137" s="194">
        <v>0</v>
      </c>
      <c r="T137" s="195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130</v>
      </c>
      <c r="AT137" s="196" t="s">
        <v>126</v>
      </c>
      <c r="AU137" s="196" t="s">
        <v>122</v>
      </c>
      <c r="AY137" s="14" t="s">
        <v>123</v>
      </c>
      <c r="BE137" s="197">
        <f t="shared" si="14"/>
        <v>0</v>
      </c>
      <c r="BF137" s="197">
        <f t="shared" si="15"/>
        <v>0</v>
      </c>
      <c r="BG137" s="197">
        <f t="shared" si="16"/>
        <v>0</v>
      </c>
      <c r="BH137" s="197">
        <f t="shared" si="17"/>
        <v>0</v>
      </c>
      <c r="BI137" s="197">
        <f t="shared" si="18"/>
        <v>0</v>
      </c>
      <c r="BJ137" s="14" t="s">
        <v>122</v>
      </c>
      <c r="BK137" s="197">
        <f t="shared" si="19"/>
        <v>0</v>
      </c>
      <c r="BL137" s="14" t="s">
        <v>130</v>
      </c>
      <c r="BM137" s="196" t="s">
        <v>656</v>
      </c>
    </row>
    <row r="138" spans="1:65" s="2" customFormat="1" ht="37.9" customHeight="1">
      <c r="A138" s="31"/>
      <c r="B138" s="32"/>
      <c r="C138" s="184" t="s">
        <v>130</v>
      </c>
      <c r="D138" s="184" t="s">
        <v>126</v>
      </c>
      <c r="E138" s="185" t="s">
        <v>657</v>
      </c>
      <c r="F138" s="186" t="s">
        <v>658</v>
      </c>
      <c r="G138" s="187" t="s">
        <v>129</v>
      </c>
      <c r="H138" s="188">
        <v>40</v>
      </c>
      <c r="I138" s="189"/>
      <c r="J138" s="190">
        <f t="shared" si="10"/>
        <v>0</v>
      </c>
      <c r="K138" s="191"/>
      <c r="L138" s="36"/>
      <c r="M138" s="192" t="s">
        <v>1</v>
      </c>
      <c r="N138" s="193" t="s">
        <v>41</v>
      </c>
      <c r="O138" s="68"/>
      <c r="P138" s="194">
        <f t="shared" si="11"/>
        <v>0</v>
      </c>
      <c r="Q138" s="194">
        <v>1.9000000000000001E-4</v>
      </c>
      <c r="R138" s="194">
        <f t="shared" si="12"/>
        <v>7.6000000000000009E-3</v>
      </c>
      <c r="S138" s="194">
        <v>0</v>
      </c>
      <c r="T138" s="195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130</v>
      </c>
      <c r="AT138" s="196" t="s">
        <v>126</v>
      </c>
      <c r="AU138" s="196" t="s">
        <v>122</v>
      </c>
      <c r="AY138" s="14" t="s">
        <v>123</v>
      </c>
      <c r="BE138" s="197">
        <f t="shared" si="14"/>
        <v>0</v>
      </c>
      <c r="BF138" s="197">
        <f t="shared" si="15"/>
        <v>0</v>
      </c>
      <c r="BG138" s="197">
        <f t="shared" si="16"/>
        <v>0</v>
      </c>
      <c r="BH138" s="197">
        <f t="shared" si="17"/>
        <v>0</v>
      </c>
      <c r="BI138" s="197">
        <f t="shared" si="18"/>
        <v>0</v>
      </c>
      <c r="BJ138" s="14" t="s">
        <v>122</v>
      </c>
      <c r="BK138" s="197">
        <f t="shared" si="19"/>
        <v>0</v>
      </c>
      <c r="BL138" s="14" t="s">
        <v>130</v>
      </c>
      <c r="BM138" s="196" t="s">
        <v>659</v>
      </c>
    </row>
    <row r="139" spans="1:65" s="2" customFormat="1" ht="16.5" customHeight="1">
      <c r="A139" s="31"/>
      <c r="B139" s="32"/>
      <c r="C139" s="184" t="s">
        <v>188</v>
      </c>
      <c r="D139" s="184" t="s">
        <v>126</v>
      </c>
      <c r="E139" s="185" t="s">
        <v>660</v>
      </c>
      <c r="F139" s="186" t="s">
        <v>661</v>
      </c>
      <c r="G139" s="187" t="s">
        <v>249</v>
      </c>
      <c r="H139" s="188">
        <v>1</v>
      </c>
      <c r="I139" s="189"/>
      <c r="J139" s="190">
        <f t="shared" si="10"/>
        <v>0</v>
      </c>
      <c r="K139" s="191"/>
      <c r="L139" s="36"/>
      <c r="M139" s="192" t="s">
        <v>1</v>
      </c>
      <c r="N139" s="193" t="s">
        <v>41</v>
      </c>
      <c r="O139" s="68"/>
      <c r="P139" s="194">
        <f t="shared" si="11"/>
        <v>0</v>
      </c>
      <c r="Q139" s="194">
        <v>5.0000000000000002E-5</v>
      </c>
      <c r="R139" s="194">
        <f t="shared" si="12"/>
        <v>5.0000000000000002E-5</v>
      </c>
      <c r="S139" s="194">
        <v>0</v>
      </c>
      <c r="T139" s="195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130</v>
      </c>
      <c r="AT139" s="196" t="s">
        <v>126</v>
      </c>
      <c r="AU139" s="196" t="s">
        <v>122</v>
      </c>
      <c r="AY139" s="14" t="s">
        <v>123</v>
      </c>
      <c r="BE139" s="197">
        <f t="shared" si="14"/>
        <v>0</v>
      </c>
      <c r="BF139" s="197">
        <f t="shared" si="15"/>
        <v>0</v>
      </c>
      <c r="BG139" s="197">
        <f t="shared" si="16"/>
        <v>0</v>
      </c>
      <c r="BH139" s="197">
        <f t="shared" si="17"/>
        <v>0</v>
      </c>
      <c r="BI139" s="197">
        <f t="shared" si="18"/>
        <v>0</v>
      </c>
      <c r="BJ139" s="14" t="s">
        <v>122</v>
      </c>
      <c r="BK139" s="197">
        <f t="shared" si="19"/>
        <v>0</v>
      </c>
      <c r="BL139" s="14" t="s">
        <v>130</v>
      </c>
      <c r="BM139" s="196" t="s">
        <v>662</v>
      </c>
    </row>
    <row r="140" spans="1:65" s="2" customFormat="1" ht="24.2" customHeight="1">
      <c r="A140" s="31"/>
      <c r="B140" s="32"/>
      <c r="C140" s="184" t="s">
        <v>192</v>
      </c>
      <c r="D140" s="184" t="s">
        <v>126</v>
      </c>
      <c r="E140" s="185" t="s">
        <v>663</v>
      </c>
      <c r="F140" s="186" t="s">
        <v>664</v>
      </c>
      <c r="G140" s="187" t="s">
        <v>249</v>
      </c>
      <c r="H140" s="188">
        <v>1</v>
      </c>
      <c r="I140" s="189"/>
      <c r="J140" s="190">
        <f t="shared" si="10"/>
        <v>0</v>
      </c>
      <c r="K140" s="191"/>
      <c r="L140" s="36"/>
      <c r="M140" s="192" t="s">
        <v>1</v>
      </c>
      <c r="N140" s="193" t="s">
        <v>41</v>
      </c>
      <c r="O140" s="68"/>
      <c r="P140" s="194">
        <f t="shared" si="11"/>
        <v>0</v>
      </c>
      <c r="Q140" s="194">
        <v>5.1999999999999995E-4</v>
      </c>
      <c r="R140" s="194">
        <f t="shared" si="12"/>
        <v>5.1999999999999995E-4</v>
      </c>
      <c r="S140" s="194">
        <v>0</v>
      </c>
      <c r="T140" s="195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130</v>
      </c>
      <c r="AT140" s="196" t="s">
        <v>126</v>
      </c>
      <c r="AU140" s="196" t="s">
        <v>122</v>
      </c>
      <c r="AY140" s="14" t="s">
        <v>123</v>
      </c>
      <c r="BE140" s="197">
        <f t="shared" si="14"/>
        <v>0</v>
      </c>
      <c r="BF140" s="197">
        <f t="shared" si="15"/>
        <v>0</v>
      </c>
      <c r="BG140" s="197">
        <f t="shared" si="16"/>
        <v>0</v>
      </c>
      <c r="BH140" s="197">
        <f t="shared" si="17"/>
        <v>0</v>
      </c>
      <c r="BI140" s="197">
        <f t="shared" si="18"/>
        <v>0</v>
      </c>
      <c r="BJ140" s="14" t="s">
        <v>122</v>
      </c>
      <c r="BK140" s="197">
        <f t="shared" si="19"/>
        <v>0</v>
      </c>
      <c r="BL140" s="14" t="s">
        <v>130</v>
      </c>
      <c r="BM140" s="196" t="s">
        <v>665</v>
      </c>
    </row>
    <row r="141" spans="1:65" s="2" customFormat="1" ht="24.2" customHeight="1">
      <c r="A141" s="31"/>
      <c r="B141" s="32"/>
      <c r="C141" s="184" t="s">
        <v>7</v>
      </c>
      <c r="D141" s="184" t="s">
        <v>126</v>
      </c>
      <c r="E141" s="185" t="s">
        <v>666</v>
      </c>
      <c r="F141" s="186" t="s">
        <v>667</v>
      </c>
      <c r="G141" s="187" t="s">
        <v>249</v>
      </c>
      <c r="H141" s="188">
        <v>1</v>
      </c>
      <c r="I141" s="189"/>
      <c r="J141" s="190">
        <f t="shared" si="10"/>
        <v>0</v>
      </c>
      <c r="K141" s="191"/>
      <c r="L141" s="36"/>
      <c r="M141" s="192" t="s">
        <v>1</v>
      </c>
      <c r="N141" s="193" t="s">
        <v>41</v>
      </c>
      <c r="O141" s="68"/>
      <c r="P141" s="194">
        <f t="shared" si="11"/>
        <v>0</v>
      </c>
      <c r="Q141" s="194">
        <v>5.0000000000000001E-4</v>
      </c>
      <c r="R141" s="194">
        <f t="shared" si="12"/>
        <v>5.0000000000000001E-4</v>
      </c>
      <c r="S141" s="194">
        <v>0</v>
      </c>
      <c r="T141" s="195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130</v>
      </c>
      <c r="AT141" s="196" t="s">
        <v>126</v>
      </c>
      <c r="AU141" s="196" t="s">
        <v>122</v>
      </c>
      <c r="AY141" s="14" t="s">
        <v>123</v>
      </c>
      <c r="BE141" s="197">
        <f t="shared" si="14"/>
        <v>0</v>
      </c>
      <c r="BF141" s="197">
        <f t="shared" si="15"/>
        <v>0</v>
      </c>
      <c r="BG141" s="197">
        <f t="shared" si="16"/>
        <v>0</v>
      </c>
      <c r="BH141" s="197">
        <f t="shared" si="17"/>
        <v>0</v>
      </c>
      <c r="BI141" s="197">
        <f t="shared" si="18"/>
        <v>0</v>
      </c>
      <c r="BJ141" s="14" t="s">
        <v>122</v>
      </c>
      <c r="BK141" s="197">
        <f t="shared" si="19"/>
        <v>0</v>
      </c>
      <c r="BL141" s="14" t="s">
        <v>130</v>
      </c>
      <c r="BM141" s="196" t="s">
        <v>668</v>
      </c>
    </row>
    <row r="142" spans="1:65" s="2" customFormat="1" ht="21.75" customHeight="1">
      <c r="A142" s="31"/>
      <c r="B142" s="32"/>
      <c r="C142" s="184" t="s">
        <v>200</v>
      </c>
      <c r="D142" s="184" t="s">
        <v>126</v>
      </c>
      <c r="E142" s="185" t="s">
        <v>669</v>
      </c>
      <c r="F142" s="186" t="s">
        <v>670</v>
      </c>
      <c r="G142" s="187" t="s">
        <v>249</v>
      </c>
      <c r="H142" s="188">
        <v>2</v>
      </c>
      <c r="I142" s="189"/>
      <c r="J142" s="190">
        <f t="shared" si="10"/>
        <v>0</v>
      </c>
      <c r="K142" s="191"/>
      <c r="L142" s="36"/>
      <c r="M142" s="192" t="s">
        <v>1</v>
      </c>
      <c r="N142" s="193" t="s">
        <v>41</v>
      </c>
      <c r="O142" s="68"/>
      <c r="P142" s="194">
        <f t="shared" si="11"/>
        <v>0</v>
      </c>
      <c r="Q142" s="194">
        <v>3.4000000000000002E-4</v>
      </c>
      <c r="R142" s="194">
        <f t="shared" si="12"/>
        <v>6.8000000000000005E-4</v>
      </c>
      <c r="S142" s="194">
        <v>0</v>
      </c>
      <c r="T142" s="195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130</v>
      </c>
      <c r="AT142" s="196" t="s">
        <v>126</v>
      </c>
      <c r="AU142" s="196" t="s">
        <v>122</v>
      </c>
      <c r="AY142" s="14" t="s">
        <v>123</v>
      </c>
      <c r="BE142" s="197">
        <f t="shared" si="14"/>
        <v>0</v>
      </c>
      <c r="BF142" s="197">
        <f t="shared" si="15"/>
        <v>0</v>
      </c>
      <c r="BG142" s="197">
        <f t="shared" si="16"/>
        <v>0</v>
      </c>
      <c r="BH142" s="197">
        <f t="shared" si="17"/>
        <v>0</v>
      </c>
      <c r="BI142" s="197">
        <f t="shared" si="18"/>
        <v>0</v>
      </c>
      <c r="BJ142" s="14" t="s">
        <v>122</v>
      </c>
      <c r="BK142" s="197">
        <f t="shared" si="19"/>
        <v>0</v>
      </c>
      <c r="BL142" s="14" t="s">
        <v>130</v>
      </c>
      <c r="BM142" s="196" t="s">
        <v>671</v>
      </c>
    </row>
    <row r="143" spans="1:65" s="2" customFormat="1" ht="21.75" customHeight="1">
      <c r="A143" s="31"/>
      <c r="B143" s="32"/>
      <c r="C143" s="184" t="s">
        <v>204</v>
      </c>
      <c r="D143" s="184" t="s">
        <v>126</v>
      </c>
      <c r="E143" s="185" t="s">
        <v>672</v>
      </c>
      <c r="F143" s="186" t="s">
        <v>673</v>
      </c>
      <c r="G143" s="187" t="s">
        <v>249</v>
      </c>
      <c r="H143" s="188">
        <v>3</v>
      </c>
      <c r="I143" s="189"/>
      <c r="J143" s="190">
        <f t="shared" si="10"/>
        <v>0</v>
      </c>
      <c r="K143" s="191"/>
      <c r="L143" s="36"/>
      <c r="M143" s="192" t="s">
        <v>1</v>
      </c>
      <c r="N143" s="193" t="s">
        <v>41</v>
      </c>
      <c r="O143" s="68"/>
      <c r="P143" s="194">
        <f t="shared" si="11"/>
        <v>0</v>
      </c>
      <c r="Q143" s="194">
        <v>5.0000000000000001E-4</v>
      </c>
      <c r="R143" s="194">
        <f t="shared" si="12"/>
        <v>1.5E-3</v>
      </c>
      <c r="S143" s="194">
        <v>0</v>
      </c>
      <c r="T143" s="195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130</v>
      </c>
      <c r="AT143" s="196" t="s">
        <v>126</v>
      </c>
      <c r="AU143" s="196" t="s">
        <v>122</v>
      </c>
      <c r="AY143" s="14" t="s">
        <v>123</v>
      </c>
      <c r="BE143" s="197">
        <f t="shared" si="14"/>
        <v>0</v>
      </c>
      <c r="BF143" s="197">
        <f t="shared" si="15"/>
        <v>0</v>
      </c>
      <c r="BG143" s="197">
        <f t="shared" si="16"/>
        <v>0</v>
      </c>
      <c r="BH143" s="197">
        <f t="shared" si="17"/>
        <v>0</v>
      </c>
      <c r="BI143" s="197">
        <f t="shared" si="18"/>
        <v>0</v>
      </c>
      <c r="BJ143" s="14" t="s">
        <v>122</v>
      </c>
      <c r="BK143" s="197">
        <f t="shared" si="19"/>
        <v>0</v>
      </c>
      <c r="BL143" s="14" t="s">
        <v>130</v>
      </c>
      <c r="BM143" s="196" t="s">
        <v>674</v>
      </c>
    </row>
    <row r="144" spans="1:65" s="2" customFormat="1" ht="21.75" customHeight="1">
      <c r="A144" s="31"/>
      <c r="B144" s="32"/>
      <c r="C144" s="184" t="s">
        <v>208</v>
      </c>
      <c r="D144" s="184" t="s">
        <v>126</v>
      </c>
      <c r="E144" s="185" t="s">
        <v>675</v>
      </c>
      <c r="F144" s="186" t="s">
        <v>676</v>
      </c>
      <c r="G144" s="187" t="s">
        <v>249</v>
      </c>
      <c r="H144" s="188">
        <v>2</v>
      </c>
      <c r="I144" s="189"/>
      <c r="J144" s="190">
        <f t="shared" si="10"/>
        <v>0</v>
      </c>
      <c r="K144" s="191"/>
      <c r="L144" s="36"/>
      <c r="M144" s="192" t="s">
        <v>1</v>
      </c>
      <c r="N144" s="193" t="s">
        <v>41</v>
      </c>
      <c r="O144" s="68"/>
      <c r="P144" s="194">
        <f t="shared" si="11"/>
        <v>0</v>
      </c>
      <c r="Q144" s="194">
        <v>1.07E-3</v>
      </c>
      <c r="R144" s="194">
        <f t="shared" si="12"/>
        <v>2.14E-3</v>
      </c>
      <c r="S144" s="194">
        <v>0</v>
      </c>
      <c r="T144" s="195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130</v>
      </c>
      <c r="AT144" s="196" t="s">
        <v>126</v>
      </c>
      <c r="AU144" s="196" t="s">
        <v>122</v>
      </c>
      <c r="AY144" s="14" t="s">
        <v>123</v>
      </c>
      <c r="BE144" s="197">
        <f t="shared" si="14"/>
        <v>0</v>
      </c>
      <c r="BF144" s="197">
        <f t="shared" si="15"/>
        <v>0</v>
      </c>
      <c r="BG144" s="197">
        <f t="shared" si="16"/>
        <v>0</v>
      </c>
      <c r="BH144" s="197">
        <f t="shared" si="17"/>
        <v>0</v>
      </c>
      <c r="BI144" s="197">
        <f t="shared" si="18"/>
        <v>0</v>
      </c>
      <c r="BJ144" s="14" t="s">
        <v>122</v>
      </c>
      <c r="BK144" s="197">
        <f t="shared" si="19"/>
        <v>0</v>
      </c>
      <c r="BL144" s="14" t="s">
        <v>130</v>
      </c>
      <c r="BM144" s="196" t="s">
        <v>677</v>
      </c>
    </row>
    <row r="145" spans="1:65" s="2" customFormat="1" ht="21.75" customHeight="1">
      <c r="A145" s="31"/>
      <c r="B145" s="32"/>
      <c r="C145" s="184" t="s">
        <v>212</v>
      </c>
      <c r="D145" s="184" t="s">
        <v>126</v>
      </c>
      <c r="E145" s="185" t="s">
        <v>678</v>
      </c>
      <c r="F145" s="186" t="s">
        <v>679</v>
      </c>
      <c r="G145" s="187" t="s">
        <v>249</v>
      </c>
      <c r="H145" s="188">
        <v>1</v>
      </c>
      <c r="I145" s="189"/>
      <c r="J145" s="190">
        <f t="shared" si="10"/>
        <v>0</v>
      </c>
      <c r="K145" s="191"/>
      <c r="L145" s="36"/>
      <c r="M145" s="192" t="s">
        <v>1</v>
      </c>
      <c r="N145" s="193" t="s">
        <v>41</v>
      </c>
      <c r="O145" s="68"/>
      <c r="P145" s="194">
        <f t="shared" si="11"/>
        <v>0</v>
      </c>
      <c r="Q145" s="194">
        <v>3.1E-4</v>
      </c>
      <c r="R145" s="194">
        <f t="shared" si="12"/>
        <v>3.1E-4</v>
      </c>
      <c r="S145" s="194">
        <v>0</v>
      </c>
      <c r="T145" s="195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130</v>
      </c>
      <c r="AT145" s="196" t="s">
        <v>126</v>
      </c>
      <c r="AU145" s="196" t="s">
        <v>122</v>
      </c>
      <c r="AY145" s="14" t="s">
        <v>123</v>
      </c>
      <c r="BE145" s="197">
        <f t="shared" si="14"/>
        <v>0</v>
      </c>
      <c r="BF145" s="197">
        <f t="shared" si="15"/>
        <v>0</v>
      </c>
      <c r="BG145" s="197">
        <f t="shared" si="16"/>
        <v>0</v>
      </c>
      <c r="BH145" s="197">
        <f t="shared" si="17"/>
        <v>0</v>
      </c>
      <c r="BI145" s="197">
        <f t="shared" si="18"/>
        <v>0</v>
      </c>
      <c r="BJ145" s="14" t="s">
        <v>122</v>
      </c>
      <c r="BK145" s="197">
        <f t="shared" si="19"/>
        <v>0</v>
      </c>
      <c r="BL145" s="14" t="s">
        <v>130</v>
      </c>
      <c r="BM145" s="196" t="s">
        <v>680</v>
      </c>
    </row>
    <row r="146" spans="1:65" s="2" customFormat="1" ht="24.2" customHeight="1">
      <c r="A146" s="31"/>
      <c r="B146" s="32"/>
      <c r="C146" s="184" t="s">
        <v>304</v>
      </c>
      <c r="D146" s="184" t="s">
        <v>126</v>
      </c>
      <c r="E146" s="185" t="s">
        <v>681</v>
      </c>
      <c r="F146" s="186" t="s">
        <v>682</v>
      </c>
      <c r="G146" s="187" t="s">
        <v>249</v>
      </c>
      <c r="H146" s="188">
        <v>1</v>
      </c>
      <c r="I146" s="189"/>
      <c r="J146" s="190">
        <f t="shared" si="10"/>
        <v>0</v>
      </c>
      <c r="K146" s="191"/>
      <c r="L146" s="36"/>
      <c r="M146" s="192" t="s">
        <v>1</v>
      </c>
      <c r="N146" s="193" t="s">
        <v>41</v>
      </c>
      <c r="O146" s="68"/>
      <c r="P146" s="194">
        <f t="shared" si="11"/>
        <v>0</v>
      </c>
      <c r="Q146" s="194">
        <v>1.2700000000000001E-3</v>
      </c>
      <c r="R146" s="194">
        <f t="shared" si="12"/>
        <v>1.2700000000000001E-3</v>
      </c>
      <c r="S146" s="194">
        <v>0</v>
      </c>
      <c r="T146" s="195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130</v>
      </c>
      <c r="AT146" s="196" t="s">
        <v>126</v>
      </c>
      <c r="AU146" s="196" t="s">
        <v>122</v>
      </c>
      <c r="AY146" s="14" t="s">
        <v>123</v>
      </c>
      <c r="BE146" s="197">
        <f t="shared" si="14"/>
        <v>0</v>
      </c>
      <c r="BF146" s="197">
        <f t="shared" si="15"/>
        <v>0</v>
      </c>
      <c r="BG146" s="197">
        <f t="shared" si="16"/>
        <v>0</v>
      </c>
      <c r="BH146" s="197">
        <f t="shared" si="17"/>
        <v>0</v>
      </c>
      <c r="BI146" s="197">
        <f t="shared" si="18"/>
        <v>0</v>
      </c>
      <c r="BJ146" s="14" t="s">
        <v>122</v>
      </c>
      <c r="BK146" s="197">
        <f t="shared" si="19"/>
        <v>0</v>
      </c>
      <c r="BL146" s="14" t="s">
        <v>130</v>
      </c>
      <c r="BM146" s="196" t="s">
        <v>683</v>
      </c>
    </row>
    <row r="147" spans="1:65" s="2" customFormat="1" ht="24.2" customHeight="1">
      <c r="A147" s="31"/>
      <c r="B147" s="32"/>
      <c r="C147" s="184" t="s">
        <v>220</v>
      </c>
      <c r="D147" s="184" t="s">
        <v>126</v>
      </c>
      <c r="E147" s="185" t="s">
        <v>684</v>
      </c>
      <c r="F147" s="186" t="s">
        <v>685</v>
      </c>
      <c r="G147" s="187" t="s">
        <v>129</v>
      </c>
      <c r="H147" s="188">
        <v>80</v>
      </c>
      <c r="I147" s="189"/>
      <c r="J147" s="190">
        <f t="shared" si="10"/>
        <v>0</v>
      </c>
      <c r="K147" s="191"/>
      <c r="L147" s="36"/>
      <c r="M147" s="192" t="s">
        <v>1</v>
      </c>
      <c r="N147" s="193" t="s">
        <v>41</v>
      </c>
      <c r="O147" s="68"/>
      <c r="P147" s="194">
        <f t="shared" si="11"/>
        <v>0</v>
      </c>
      <c r="Q147" s="194">
        <v>1.9000000000000001E-4</v>
      </c>
      <c r="R147" s="194">
        <f t="shared" si="12"/>
        <v>1.5200000000000002E-2</v>
      </c>
      <c r="S147" s="194">
        <v>0</v>
      </c>
      <c r="T147" s="195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130</v>
      </c>
      <c r="AT147" s="196" t="s">
        <v>126</v>
      </c>
      <c r="AU147" s="196" t="s">
        <v>122</v>
      </c>
      <c r="AY147" s="14" t="s">
        <v>123</v>
      </c>
      <c r="BE147" s="197">
        <f t="shared" si="14"/>
        <v>0</v>
      </c>
      <c r="BF147" s="197">
        <f t="shared" si="15"/>
        <v>0</v>
      </c>
      <c r="BG147" s="197">
        <f t="shared" si="16"/>
        <v>0</v>
      </c>
      <c r="BH147" s="197">
        <f t="shared" si="17"/>
        <v>0</v>
      </c>
      <c r="BI147" s="197">
        <f t="shared" si="18"/>
        <v>0</v>
      </c>
      <c r="BJ147" s="14" t="s">
        <v>122</v>
      </c>
      <c r="BK147" s="197">
        <f t="shared" si="19"/>
        <v>0</v>
      </c>
      <c r="BL147" s="14" t="s">
        <v>130</v>
      </c>
      <c r="BM147" s="196" t="s">
        <v>686</v>
      </c>
    </row>
    <row r="148" spans="1:65" s="2" customFormat="1" ht="21.75" customHeight="1">
      <c r="A148" s="31"/>
      <c r="B148" s="32"/>
      <c r="C148" s="184" t="s">
        <v>229</v>
      </c>
      <c r="D148" s="184" t="s">
        <v>126</v>
      </c>
      <c r="E148" s="185" t="s">
        <v>687</v>
      </c>
      <c r="F148" s="186" t="s">
        <v>688</v>
      </c>
      <c r="G148" s="187" t="s">
        <v>129</v>
      </c>
      <c r="H148" s="188">
        <v>80</v>
      </c>
      <c r="I148" s="189"/>
      <c r="J148" s="190">
        <f t="shared" si="10"/>
        <v>0</v>
      </c>
      <c r="K148" s="191"/>
      <c r="L148" s="36"/>
      <c r="M148" s="192" t="s">
        <v>1</v>
      </c>
      <c r="N148" s="193" t="s">
        <v>41</v>
      </c>
      <c r="O148" s="68"/>
      <c r="P148" s="194">
        <f t="shared" si="11"/>
        <v>0</v>
      </c>
      <c r="Q148" s="194">
        <v>1.0000000000000001E-5</v>
      </c>
      <c r="R148" s="194">
        <f t="shared" si="12"/>
        <v>8.0000000000000004E-4</v>
      </c>
      <c r="S148" s="194">
        <v>0</v>
      </c>
      <c r="T148" s="195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130</v>
      </c>
      <c r="AT148" s="196" t="s">
        <v>126</v>
      </c>
      <c r="AU148" s="196" t="s">
        <v>122</v>
      </c>
      <c r="AY148" s="14" t="s">
        <v>123</v>
      </c>
      <c r="BE148" s="197">
        <f t="shared" si="14"/>
        <v>0</v>
      </c>
      <c r="BF148" s="197">
        <f t="shared" si="15"/>
        <v>0</v>
      </c>
      <c r="BG148" s="197">
        <f t="shared" si="16"/>
        <v>0</v>
      </c>
      <c r="BH148" s="197">
        <f t="shared" si="17"/>
        <v>0</v>
      </c>
      <c r="BI148" s="197">
        <f t="shared" si="18"/>
        <v>0</v>
      </c>
      <c r="BJ148" s="14" t="s">
        <v>122</v>
      </c>
      <c r="BK148" s="197">
        <f t="shared" si="19"/>
        <v>0</v>
      </c>
      <c r="BL148" s="14" t="s">
        <v>130</v>
      </c>
      <c r="BM148" s="196" t="s">
        <v>689</v>
      </c>
    </row>
    <row r="149" spans="1:65" s="2" customFormat="1" ht="24.2" customHeight="1">
      <c r="A149" s="31"/>
      <c r="B149" s="32"/>
      <c r="C149" s="184" t="s">
        <v>320</v>
      </c>
      <c r="D149" s="184" t="s">
        <v>126</v>
      </c>
      <c r="E149" s="185" t="s">
        <v>690</v>
      </c>
      <c r="F149" s="186" t="s">
        <v>691</v>
      </c>
      <c r="G149" s="187" t="s">
        <v>335</v>
      </c>
      <c r="H149" s="188">
        <v>0.22900000000000001</v>
      </c>
      <c r="I149" s="189"/>
      <c r="J149" s="190">
        <f t="shared" si="10"/>
        <v>0</v>
      </c>
      <c r="K149" s="191"/>
      <c r="L149" s="36"/>
      <c r="M149" s="192" t="s">
        <v>1</v>
      </c>
      <c r="N149" s="193" t="s">
        <v>41</v>
      </c>
      <c r="O149" s="68"/>
      <c r="P149" s="194">
        <f t="shared" si="11"/>
        <v>0</v>
      </c>
      <c r="Q149" s="194">
        <v>0</v>
      </c>
      <c r="R149" s="194">
        <f t="shared" si="12"/>
        <v>0</v>
      </c>
      <c r="S149" s="194">
        <v>0</v>
      </c>
      <c r="T149" s="195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130</v>
      </c>
      <c r="AT149" s="196" t="s">
        <v>126</v>
      </c>
      <c r="AU149" s="196" t="s">
        <v>122</v>
      </c>
      <c r="AY149" s="14" t="s">
        <v>123</v>
      </c>
      <c r="BE149" s="197">
        <f t="shared" si="14"/>
        <v>0</v>
      </c>
      <c r="BF149" s="197">
        <f t="shared" si="15"/>
        <v>0</v>
      </c>
      <c r="BG149" s="197">
        <f t="shared" si="16"/>
        <v>0</v>
      </c>
      <c r="BH149" s="197">
        <f t="shared" si="17"/>
        <v>0</v>
      </c>
      <c r="BI149" s="197">
        <f t="shared" si="18"/>
        <v>0</v>
      </c>
      <c r="BJ149" s="14" t="s">
        <v>122</v>
      </c>
      <c r="BK149" s="197">
        <f t="shared" si="19"/>
        <v>0</v>
      </c>
      <c r="BL149" s="14" t="s">
        <v>130</v>
      </c>
      <c r="BM149" s="196" t="s">
        <v>692</v>
      </c>
    </row>
    <row r="150" spans="1:65" s="12" customFormat="1" ht="22.9" customHeight="1">
      <c r="B150" s="168"/>
      <c r="C150" s="169"/>
      <c r="D150" s="170" t="s">
        <v>74</v>
      </c>
      <c r="E150" s="182" t="s">
        <v>693</v>
      </c>
      <c r="F150" s="182" t="s">
        <v>694</v>
      </c>
      <c r="G150" s="169"/>
      <c r="H150" s="169"/>
      <c r="I150" s="172"/>
      <c r="J150" s="183">
        <f>BK150</f>
        <v>0</v>
      </c>
      <c r="K150" s="169"/>
      <c r="L150" s="174"/>
      <c r="M150" s="175"/>
      <c r="N150" s="176"/>
      <c r="O150" s="176"/>
      <c r="P150" s="177">
        <f>SUM(P151:P152)</f>
        <v>0</v>
      </c>
      <c r="Q150" s="176"/>
      <c r="R150" s="177">
        <f>SUM(R151:R152)</f>
        <v>1.5509999999999999E-2</v>
      </c>
      <c r="S150" s="176"/>
      <c r="T150" s="178">
        <f>SUM(T151:T152)</f>
        <v>0</v>
      </c>
      <c r="AR150" s="179" t="s">
        <v>122</v>
      </c>
      <c r="AT150" s="180" t="s">
        <v>74</v>
      </c>
      <c r="AU150" s="180" t="s">
        <v>83</v>
      </c>
      <c r="AY150" s="179" t="s">
        <v>123</v>
      </c>
      <c r="BK150" s="181">
        <f>SUM(BK151:BK152)</f>
        <v>0</v>
      </c>
    </row>
    <row r="151" spans="1:65" s="2" customFormat="1" ht="37.9" customHeight="1">
      <c r="A151" s="31"/>
      <c r="B151" s="32"/>
      <c r="C151" s="184" t="s">
        <v>316</v>
      </c>
      <c r="D151" s="184" t="s">
        <v>126</v>
      </c>
      <c r="E151" s="185" t="s">
        <v>695</v>
      </c>
      <c r="F151" s="186" t="s">
        <v>696</v>
      </c>
      <c r="G151" s="187" t="s">
        <v>270</v>
      </c>
      <c r="H151" s="188">
        <v>1</v>
      </c>
      <c r="I151" s="189"/>
      <c r="J151" s="190">
        <f>ROUND(I151*H151,2)</f>
        <v>0</v>
      </c>
      <c r="K151" s="191"/>
      <c r="L151" s="36"/>
      <c r="M151" s="192" t="s">
        <v>1</v>
      </c>
      <c r="N151" s="193" t="s">
        <v>41</v>
      </c>
      <c r="O151" s="68"/>
      <c r="P151" s="194">
        <f>O151*H151</f>
        <v>0</v>
      </c>
      <c r="Q151" s="194">
        <v>1.5509999999999999E-2</v>
      </c>
      <c r="R151" s="194">
        <f>Q151*H151</f>
        <v>1.5509999999999999E-2</v>
      </c>
      <c r="S151" s="194">
        <v>0</v>
      </c>
      <c r="T151" s="195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130</v>
      </c>
      <c r="AT151" s="196" t="s">
        <v>126</v>
      </c>
      <c r="AU151" s="196" t="s">
        <v>122</v>
      </c>
      <c r="AY151" s="14" t="s">
        <v>123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4" t="s">
        <v>122</v>
      </c>
      <c r="BK151" s="197">
        <f>ROUND(I151*H151,2)</f>
        <v>0</v>
      </c>
      <c r="BL151" s="14" t="s">
        <v>130</v>
      </c>
      <c r="BM151" s="196" t="s">
        <v>697</v>
      </c>
    </row>
    <row r="152" spans="1:65" s="2" customFormat="1" ht="24.2" customHeight="1">
      <c r="A152" s="31"/>
      <c r="B152" s="32"/>
      <c r="C152" s="184" t="s">
        <v>324</v>
      </c>
      <c r="D152" s="184" t="s">
        <v>126</v>
      </c>
      <c r="E152" s="185" t="s">
        <v>698</v>
      </c>
      <c r="F152" s="186" t="s">
        <v>699</v>
      </c>
      <c r="G152" s="187" t="s">
        <v>335</v>
      </c>
      <c r="H152" s="188">
        <v>1.6E-2</v>
      </c>
      <c r="I152" s="189"/>
      <c r="J152" s="190">
        <f>ROUND(I152*H152,2)</f>
        <v>0</v>
      </c>
      <c r="K152" s="191"/>
      <c r="L152" s="36"/>
      <c r="M152" s="192" t="s">
        <v>1</v>
      </c>
      <c r="N152" s="193" t="s">
        <v>41</v>
      </c>
      <c r="O152" s="68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130</v>
      </c>
      <c r="AT152" s="196" t="s">
        <v>126</v>
      </c>
      <c r="AU152" s="196" t="s">
        <v>122</v>
      </c>
      <c r="AY152" s="14" t="s">
        <v>123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4" t="s">
        <v>122</v>
      </c>
      <c r="BK152" s="197">
        <f>ROUND(I152*H152,2)</f>
        <v>0</v>
      </c>
      <c r="BL152" s="14" t="s">
        <v>130</v>
      </c>
      <c r="BM152" s="196" t="s">
        <v>700</v>
      </c>
    </row>
    <row r="153" spans="1:65" s="12" customFormat="1" ht="22.9" customHeight="1">
      <c r="B153" s="168"/>
      <c r="C153" s="169"/>
      <c r="D153" s="170" t="s">
        <v>74</v>
      </c>
      <c r="E153" s="182" t="s">
        <v>244</v>
      </c>
      <c r="F153" s="182" t="s">
        <v>245</v>
      </c>
      <c r="G153" s="169"/>
      <c r="H153" s="169"/>
      <c r="I153" s="172"/>
      <c r="J153" s="183">
        <f>BK153</f>
        <v>0</v>
      </c>
      <c r="K153" s="169"/>
      <c r="L153" s="174"/>
      <c r="M153" s="175"/>
      <c r="N153" s="176"/>
      <c r="O153" s="176"/>
      <c r="P153" s="177">
        <f>SUM(P154:P155)</f>
        <v>0</v>
      </c>
      <c r="Q153" s="176"/>
      <c r="R153" s="177">
        <f>SUM(R154:R155)</f>
        <v>5.4799999999999996E-3</v>
      </c>
      <c r="S153" s="176"/>
      <c r="T153" s="178">
        <f>SUM(T154:T155)</f>
        <v>0</v>
      </c>
      <c r="AR153" s="179" t="s">
        <v>122</v>
      </c>
      <c r="AT153" s="180" t="s">
        <v>74</v>
      </c>
      <c r="AU153" s="180" t="s">
        <v>83</v>
      </c>
      <c r="AY153" s="179" t="s">
        <v>123</v>
      </c>
      <c r="BK153" s="181">
        <f>SUM(BK154:BK155)</f>
        <v>0</v>
      </c>
    </row>
    <row r="154" spans="1:65" s="2" customFormat="1" ht="33" customHeight="1">
      <c r="A154" s="31"/>
      <c r="B154" s="32"/>
      <c r="C154" s="184" t="s">
        <v>240</v>
      </c>
      <c r="D154" s="184" t="s">
        <v>126</v>
      </c>
      <c r="E154" s="185" t="s">
        <v>701</v>
      </c>
      <c r="F154" s="186" t="s">
        <v>702</v>
      </c>
      <c r="G154" s="187" t="s">
        <v>270</v>
      </c>
      <c r="H154" s="188">
        <v>1</v>
      </c>
      <c r="I154" s="189"/>
      <c r="J154" s="190">
        <f>ROUND(I154*H154,2)</f>
        <v>0</v>
      </c>
      <c r="K154" s="191"/>
      <c r="L154" s="36"/>
      <c r="M154" s="192" t="s">
        <v>1</v>
      </c>
      <c r="N154" s="193" t="s">
        <v>41</v>
      </c>
      <c r="O154" s="68"/>
      <c r="P154" s="194">
        <f>O154*H154</f>
        <v>0</v>
      </c>
      <c r="Q154" s="194">
        <v>5.4799999999999996E-3</v>
      </c>
      <c r="R154" s="194">
        <f>Q154*H154</f>
        <v>5.4799999999999996E-3</v>
      </c>
      <c r="S154" s="194">
        <v>0</v>
      </c>
      <c r="T154" s="195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130</v>
      </c>
      <c r="AT154" s="196" t="s">
        <v>126</v>
      </c>
      <c r="AU154" s="196" t="s">
        <v>122</v>
      </c>
      <c r="AY154" s="14" t="s">
        <v>123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4" t="s">
        <v>122</v>
      </c>
      <c r="BK154" s="197">
        <f>ROUND(I154*H154,2)</f>
        <v>0</v>
      </c>
      <c r="BL154" s="14" t="s">
        <v>130</v>
      </c>
      <c r="BM154" s="196" t="s">
        <v>703</v>
      </c>
    </row>
    <row r="155" spans="1:65" s="2" customFormat="1" ht="21.75" customHeight="1">
      <c r="A155" s="31"/>
      <c r="B155" s="32"/>
      <c r="C155" s="184" t="s">
        <v>328</v>
      </c>
      <c r="D155" s="184" t="s">
        <v>126</v>
      </c>
      <c r="E155" s="185" t="s">
        <v>333</v>
      </c>
      <c r="F155" s="186" t="s">
        <v>334</v>
      </c>
      <c r="G155" s="187" t="s">
        <v>335</v>
      </c>
      <c r="H155" s="188">
        <v>5.0000000000000001E-3</v>
      </c>
      <c r="I155" s="189"/>
      <c r="J155" s="190">
        <f>ROUND(I155*H155,2)</f>
        <v>0</v>
      </c>
      <c r="K155" s="191"/>
      <c r="L155" s="36"/>
      <c r="M155" s="192" t="s">
        <v>1</v>
      </c>
      <c r="N155" s="193" t="s">
        <v>41</v>
      </c>
      <c r="O155" s="68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130</v>
      </c>
      <c r="AT155" s="196" t="s">
        <v>126</v>
      </c>
      <c r="AU155" s="196" t="s">
        <v>122</v>
      </c>
      <c r="AY155" s="14" t="s">
        <v>123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4" t="s">
        <v>122</v>
      </c>
      <c r="BK155" s="197">
        <f>ROUND(I155*H155,2)</f>
        <v>0</v>
      </c>
      <c r="BL155" s="14" t="s">
        <v>130</v>
      </c>
      <c r="BM155" s="196" t="s">
        <v>704</v>
      </c>
    </row>
    <row r="156" spans="1:65" s="12" customFormat="1" ht="22.9" customHeight="1">
      <c r="B156" s="168"/>
      <c r="C156" s="169"/>
      <c r="D156" s="170" t="s">
        <v>74</v>
      </c>
      <c r="E156" s="182" t="s">
        <v>379</v>
      </c>
      <c r="F156" s="182" t="s">
        <v>380</v>
      </c>
      <c r="G156" s="169"/>
      <c r="H156" s="169"/>
      <c r="I156" s="172"/>
      <c r="J156" s="183">
        <f>BK156</f>
        <v>0</v>
      </c>
      <c r="K156" s="169"/>
      <c r="L156" s="174"/>
      <c r="M156" s="175"/>
      <c r="N156" s="176"/>
      <c r="O156" s="176"/>
      <c r="P156" s="177">
        <f>SUM(P157:P159)</f>
        <v>0</v>
      </c>
      <c r="Q156" s="176"/>
      <c r="R156" s="177">
        <f>SUM(R157:R159)</f>
        <v>1.83E-3</v>
      </c>
      <c r="S156" s="176"/>
      <c r="T156" s="178">
        <f>SUM(T157:T159)</f>
        <v>0</v>
      </c>
      <c r="AR156" s="179" t="s">
        <v>122</v>
      </c>
      <c r="AT156" s="180" t="s">
        <v>74</v>
      </c>
      <c r="AU156" s="180" t="s">
        <v>83</v>
      </c>
      <c r="AY156" s="179" t="s">
        <v>123</v>
      </c>
      <c r="BK156" s="181">
        <f>SUM(BK157:BK159)</f>
        <v>0</v>
      </c>
    </row>
    <row r="157" spans="1:65" s="2" customFormat="1" ht="24.2" customHeight="1">
      <c r="A157" s="31"/>
      <c r="B157" s="32"/>
      <c r="C157" s="184" t="s">
        <v>705</v>
      </c>
      <c r="D157" s="184" t="s">
        <v>126</v>
      </c>
      <c r="E157" s="185" t="s">
        <v>706</v>
      </c>
      <c r="F157" s="186" t="s">
        <v>707</v>
      </c>
      <c r="G157" s="187" t="s">
        <v>249</v>
      </c>
      <c r="H157" s="188">
        <v>1</v>
      </c>
      <c r="I157" s="189"/>
      <c r="J157" s="190">
        <f>ROUND(I157*H157,2)</f>
        <v>0</v>
      </c>
      <c r="K157" s="191"/>
      <c r="L157" s="36"/>
      <c r="M157" s="192" t="s">
        <v>1</v>
      </c>
      <c r="N157" s="193" t="s">
        <v>41</v>
      </c>
      <c r="O157" s="68"/>
      <c r="P157" s="194">
        <f>O157*H157</f>
        <v>0</v>
      </c>
      <c r="Q157" s="194">
        <v>3.6000000000000002E-4</v>
      </c>
      <c r="R157" s="194">
        <f>Q157*H157</f>
        <v>3.6000000000000002E-4</v>
      </c>
      <c r="S157" s="194">
        <v>0</v>
      </c>
      <c r="T157" s="19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130</v>
      </c>
      <c r="AT157" s="196" t="s">
        <v>126</v>
      </c>
      <c r="AU157" s="196" t="s">
        <v>122</v>
      </c>
      <c r="AY157" s="14" t="s">
        <v>123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4" t="s">
        <v>122</v>
      </c>
      <c r="BK157" s="197">
        <f>ROUND(I157*H157,2)</f>
        <v>0</v>
      </c>
      <c r="BL157" s="14" t="s">
        <v>130</v>
      </c>
      <c r="BM157" s="196" t="s">
        <v>708</v>
      </c>
    </row>
    <row r="158" spans="1:65" s="2" customFormat="1" ht="24.2" customHeight="1">
      <c r="A158" s="31"/>
      <c r="B158" s="32"/>
      <c r="C158" s="184" t="s">
        <v>709</v>
      </c>
      <c r="D158" s="184" t="s">
        <v>126</v>
      </c>
      <c r="E158" s="185" t="s">
        <v>710</v>
      </c>
      <c r="F158" s="186" t="s">
        <v>711</v>
      </c>
      <c r="G158" s="187" t="s">
        <v>249</v>
      </c>
      <c r="H158" s="188">
        <v>1</v>
      </c>
      <c r="I158" s="189"/>
      <c r="J158" s="190">
        <f>ROUND(I158*H158,2)</f>
        <v>0</v>
      </c>
      <c r="K158" s="191"/>
      <c r="L158" s="36"/>
      <c r="M158" s="192" t="s">
        <v>1</v>
      </c>
      <c r="N158" s="193" t="s">
        <v>41</v>
      </c>
      <c r="O158" s="68"/>
      <c r="P158" s="194">
        <f>O158*H158</f>
        <v>0</v>
      </c>
      <c r="Q158" s="194">
        <v>1.47E-3</v>
      </c>
      <c r="R158" s="194">
        <f>Q158*H158</f>
        <v>1.47E-3</v>
      </c>
      <c r="S158" s="194">
        <v>0</v>
      </c>
      <c r="T158" s="19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130</v>
      </c>
      <c r="AT158" s="196" t="s">
        <v>126</v>
      </c>
      <c r="AU158" s="196" t="s">
        <v>122</v>
      </c>
      <c r="AY158" s="14" t="s">
        <v>123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4" t="s">
        <v>122</v>
      </c>
      <c r="BK158" s="197">
        <f>ROUND(I158*H158,2)</f>
        <v>0</v>
      </c>
      <c r="BL158" s="14" t="s">
        <v>130</v>
      </c>
      <c r="BM158" s="196" t="s">
        <v>712</v>
      </c>
    </row>
    <row r="159" spans="1:65" s="2" customFormat="1" ht="21.75" customHeight="1">
      <c r="A159" s="31"/>
      <c r="B159" s="32"/>
      <c r="C159" s="184" t="s">
        <v>713</v>
      </c>
      <c r="D159" s="184" t="s">
        <v>126</v>
      </c>
      <c r="E159" s="185" t="s">
        <v>470</v>
      </c>
      <c r="F159" s="186" t="s">
        <v>471</v>
      </c>
      <c r="G159" s="187" t="s">
        <v>335</v>
      </c>
      <c r="H159" s="188">
        <v>2E-3</v>
      </c>
      <c r="I159" s="189"/>
      <c r="J159" s="190">
        <f>ROUND(I159*H159,2)</f>
        <v>0</v>
      </c>
      <c r="K159" s="191"/>
      <c r="L159" s="36"/>
      <c r="M159" s="192" t="s">
        <v>1</v>
      </c>
      <c r="N159" s="193" t="s">
        <v>41</v>
      </c>
      <c r="O159" s="68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130</v>
      </c>
      <c r="AT159" s="196" t="s">
        <v>126</v>
      </c>
      <c r="AU159" s="196" t="s">
        <v>122</v>
      </c>
      <c r="AY159" s="14" t="s">
        <v>123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4" t="s">
        <v>122</v>
      </c>
      <c r="BK159" s="197">
        <f>ROUND(I159*H159,2)</f>
        <v>0</v>
      </c>
      <c r="BL159" s="14" t="s">
        <v>130</v>
      </c>
      <c r="BM159" s="196" t="s">
        <v>714</v>
      </c>
    </row>
    <row r="160" spans="1:65" s="12" customFormat="1" ht="25.9" customHeight="1">
      <c r="B160" s="168"/>
      <c r="C160" s="169"/>
      <c r="D160" s="170" t="s">
        <v>74</v>
      </c>
      <c r="E160" s="171" t="s">
        <v>524</v>
      </c>
      <c r="F160" s="171" t="s">
        <v>525</v>
      </c>
      <c r="G160" s="169"/>
      <c r="H160" s="169"/>
      <c r="I160" s="172"/>
      <c r="J160" s="173">
        <f>BK160</f>
        <v>0</v>
      </c>
      <c r="K160" s="169"/>
      <c r="L160" s="174"/>
      <c r="M160" s="175"/>
      <c r="N160" s="176"/>
      <c r="O160" s="176"/>
      <c r="P160" s="177">
        <f>SUM(P161:P164)</f>
        <v>0</v>
      </c>
      <c r="Q160" s="176"/>
      <c r="R160" s="177">
        <f>SUM(R161:R164)</f>
        <v>0</v>
      </c>
      <c r="S160" s="176"/>
      <c r="T160" s="178">
        <f>SUM(T161:T164)</f>
        <v>0</v>
      </c>
      <c r="AR160" s="179" t="s">
        <v>145</v>
      </c>
      <c r="AT160" s="180" t="s">
        <v>74</v>
      </c>
      <c r="AU160" s="180" t="s">
        <v>75</v>
      </c>
      <c r="AY160" s="179" t="s">
        <v>123</v>
      </c>
      <c r="BK160" s="181">
        <f>SUM(BK161:BK164)</f>
        <v>0</v>
      </c>
    </row>
    <row r="161" spans="1:65" s="2" customFormat="1" ht="24.2" customHeight="1">
      <c r="A161" s="31"/>
      <c r="B161" s="32"/>
      <c r="C161" s="184" t="s">
        <v>272</v>
      </c>
      <c r="D161" s="184" t="s">
        <v>126</v>
      </c>
      <c r="E161" s="185" t="s">
        <v>603</v>
      </c>
      <c r="F161" s="186" t="s">
        <v>715</v>
      </c>
      <c r="G161" s="187" t="s">
        <v>529</v>
      </c>
      <c r="H161" s="188">
        <v>24</v>
      </c>
      <c r="I161" s="189"/>
      <c r="J161" s="190">
        <f>ROUND(I161*H161,2)</f>
        <v>0</v>
      </c>
      <c r="K161" s="191"/>
      <c r="L161" s="36"/>
      <c r="M161" s="192" t="s">
        <v>1</v>
      </c>
      <c r="N161" s="193" t="s">
        <v>41</v>
      </c>
      <c r="O161" s="68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530</v>
      </c>
      <c r="AT161" s="196" t="s">
        <v>126</v>
      </c>
      <c r="AU161" s="196" t="s">
        <v>83</v>
      </c>
      <c r="AY161" s="14" t="s">
        <v>123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4" t="s">
        <v>122</v>
      </c>
      <c r="BK161" s="197">
        <f>ROUND(I161*H161,2)</f>
        <v>0</v>
      </c>
      <c r="BL161" s="14" t="s">
        <v>530</v>
      </c>
      <c r="BM161" s="196" t="s">
        <v>716</v>
      </c>
    </row>
    <row r="162" spans="1:65" s="2" customFormat="1" ht="33" customHeight="1">
      <c r="A162" s="31"/>
      <c r="B162" s="32"/>
      <c r="C162" s="184" t="s">
        <v>280</v>
      </c>
      <c r="D162" s="184" t="s">
        <v>126</v>
      </c>
      <c r="E162" s="185" t="s">
        <v>541</v>
      </c>
      <c r="F162" s="186" t="s">
        <v>717</v>
      </c>
      <c r="G162" s="187" t="s">
        <v>529</v>
      </c>
      <c r="H162" s="188">
        <v>108</v>
      </c>
      <c r="I162" s="189"/>
      <c r="J162" s="190">
        <f>ROUND(I162*H162,2)</f>
        <v>0</v>
      </c>
      <c r="K162" s="191"/>
      <c r="L162" s="36"/>
      <c r="M162" s="192" t="s">
        <v>1</v>
      </c>
      <c r="N162" s="193" t="s">
        <v>41</v>
      </c>
      <c r="O162" s="68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530</v>
      </c>
      <c r="AT162" s="196" t="s">
        <v>126</v>
      </c>
      <c r="AU162" s="196" t="s">
        <v>83</v>
      </c>
      <c r="AY162" s="14" t="s">
        <v>123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4" t="s">
        <v>122</v>
      </c>
      <c r="BK162" s="197">
        <f>ROUND(I162*H162,2)</f>
        <v>0</v>
      </c>
      <c r="BL162" s="14" t="s">
        <v>530</v>
      </c>
      <c r="BM162" s="196" t="s">
        <v>718</v>
      </c>
    </row>
    <row r="163" spans="1:65" s="2" customFormat="1" ht="37.9" customHeight="1">
      <c r="A163" s="31"/>
      <c r="B163" s="32"/>
      <c r="C163" s="184" t="s">
        <v>719</v>
      </c>
      <c r="D163" s="184" t="s">
        <v>126</v>
      </c>
      <c r="E163" s="185" t="s">
        <v>545</v>
      </c>
      <c r="F163" s="186" t="s">
        <v>720</v>
      </c>
      <c r="G163" s="187" t="s">
        <v>529</v>
      </c>
      <c r="H163" s="188">
        <v>48</v>
      </c>
      <c r="I163" s="189"/>
      <c r="J163" s="190">
        <f>ROUND(I163*H163,2)</f>
        <v>0</v>
      </c>
      <c r="K163" s="191"/>
      <c r="L163" s="36"/>
      <c r="M163" s="192" t="s">
        <v>1</v>
      </c>
      <c r="N163" s="193" t="s">
        <v>41</v>
      </c>
      <c r="O163" s="68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530</v>
      </c>
      <c r="AT163" s="196" t="s">
        <v>126</v>
      </c>
      <c r="AU163" s="196" t="s">
        <v>83</v>
      </c>
      <c r="AY163" s="14" t="s">
        <v>123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4" t="s">
        <v>122</v>
      </c>
      <c r="BK163" s="197">
        <f>ROUND(I163*H163,2)</f>
        <v>0</v>
      </c>
      <c r="BL163" s="14" t="s">
        <v>530</v>
      </c>
      <c r="BM163" s="196" t="s">
        <v>721</v>
      </c>
    </row>
    <row r="164" spans="1:65" s="2" customFormat="1" ht="24.2" customHeight="1">
      <c r="A164" s="31"/>
      <c r="B164" s="32"/>
      <c r="C164" s="184" t="s">
        <v>722</v>
      </c>
      <c r="D164" s="184" t="s">
        <v>126</v>
      </c>
      <c r="E164" s="185" t="s">
        <v>549</v>
      </c>
      <c r="F164" s="186" t="s">
        <v>723</v>
      </c>
      <c r="G164" s="187" t="s">
        <v>529</v>
      </c>
      <c r="H164" s="188">
        <v>12</v>
      </c>
      <c r="I164" s="189"/>
      <c r="J164" s="190">
        <f>ROUND(I164*H164,2)</f>
        <v>0</v>
      </c>
      <c r="K164" s="191"/>
      <c r="L164" s="36"/>
      <c r="M164" s="214" t="s">
        <v>1</v>
      </c>
      <c r="N164" s="215" t="s">
        <v>41</v>
      </c>
      <c r="O164" s="211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530</v>
      </c>
      <c r="AT164" s="196" t="s">
        <v>126</v>
      </c>
      <c r="AU164" s="196" t="s">
        <v>83</v>
      </c>
      <c r="AY164" s="14" t="s">
        <v>123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4" t="s">
        <v>122</v>
      </c>
      <c r="BK164" s="197">
        <f>ROUND(I164*H164,2)</f>
        <v>0</v>
      </c>
      <c r="BL164" s="14" t="s">
        <v>530</v>
      </c>
      <c r="BM164" s="196" t="s">
        <v>724</v>
      </c>
    </row>
    <row r="165" spans="1:65" s="2" customFormat="1" ht="6.95" customHeight="1">
      <c r="A165" s="31"/>
      <c r="B165" s="51"/>
      <c r="C165" s="52"/>
      <c r="D165" s="52"/>
      <c r="E165" s="52"/>
      <c r="F165" s="52"/>
      <c r="G165" s="52"/>
      <c r="H165" s="52"/>
      <c r="I165" s="52"/>
      <c r="J165" s="52"/>
      <c r="K165" s="52"/>
      <c r="L165" s="36"/>
      <c r="M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</row>
  </sheetData>
  <sheetProtection algorithmName="SHA-512" hashValue="8qizgJT3eg1oVEuh4fcPyn3Ni72VHjHi0wJ11pVk9osHXC5WfZlR7B8AcIJQctWD2BxSLeAVZnAxE1SDebSQZg==" saltValue="rlrnMhUOwvo7WLrD0wXfrCyfm55pYfQ8p3TjFNhEix/lV+XaixAYNWPb05g3WsPiS3hK+DWGty4u8/i04TOOXw==" spinCount="100000" sheet="1" objects="1" scenarios="1" formatColumns="0" formatRows="0" autoFilter="0"/>
  <autoFilter ref="C122:K16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D.1.4.1.1 - Ústřední vytá...</vt:lpstr>
      <vt:lpstr>D.1.4.1.2 - Plynová zařízení</vt:lpstr>
      <vt:lpstr>D.1.4.1.3 - ZTI</vt:lpstr>
      <vt:lpstr>'D.1.4.1.1 - Ústřední vytá...'!Názvy_tisku</vt:lpstr>
      <vt:lpstr>'D.1.4.1.2 - Plynová zařízení'!Názvy_tisku</vt:lpstr>
      <vt:lpstr>'D.1.4.1.3 - ZTI'!Názvy_tisku</vt:lpstr>
      <vt:lpstr>'Rekapitulace stavby'!Názvy_tisku</vt:lpstr>
      <vt:lpstr>'D.1.4.1.1 - Ústřední vytá...'!Oblast_tisku</vt:lpstr>
      <vt:lpstr>'D.1.4.1.2 - Plynová zařízení'!Oblast_tisku</vt:lpstr>
      <vt:lpstr>'D.1.4.1.3 - ZTI'!Oblast_tisku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LAPTOP-MSQ1R91L\kwakali94@gmail.com</dc:creator>
  <cp:lastModifiedBy>Salcburgerová Lenka, Ing.</cp:lastModifiedBy>
  <dcterms:created xsi:type="dcterms:W3CDTF">2023-04-17T07:04:27Z</dcterms:created>
  <dcterms:modified xsi:type="dcterms:W3CDTF">2023-04-25T10:55:07Z</dcterms:modified>
</cp:coreProperties>
</file>